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8220" windowHeight="5835" activeTab="0"/>
  </bookViews>
  <sheets>
    <sheet name="BSheet" sheetId="1" r:id="rId1"/>
    <sheet name="PL" sheetId="2" r:id="rId2"/>
    <sheet name="SCE" sheetId="3" r:id="rId3"/>
    <sheet name="Cflow" sheetId="4" r:id="rId4"/>
    <sheet name="FRS 134 notes" sheetId="5" r:id="rId5"/>
    <sheet name="Bursa notes" sheetId="6" r:id="rId6"/>
  </sheets>
  <externalReferences>
    <externalReference r:id="rId9"/>
  </externalReferences>
  <definedNames>
    <definedName name="_xlnm.Print_Area" localSheetId="4">'FRS 134 notes'!$A$1:$J$216</definedName>
  </definedNames>
  <calcPr fullCalcOnLoad="1"/>
</workbook>
</file>

<file path=xl/comments6.xml><?xml version="1.0" encoding="utf-8"?>
<comments xmlns="http://schemas.openxmlformats.org/spreadsheetml/2006/main">
  <authors>
    <author>JNCK</author>
  </authors>
  <commentList>
    <comment ref="H72" authorId="0">
      <text>
        <r>
          <rPr>
            <b/>
            <sz val="8"/>
            <rFont val="Tahoma"/>
            <family val="0"/>
          </rPr>
          <t>JNCK:</t>
        </r>
        <r>
          <rPr>
            <sz val="8"/>
            <rFont val="Tahoma"/>
            <family val="0"/>
          </rPr>
          <t xml:space="preserve">
NBV after impairment of 347k in YE2006
</t>
        </r>
      </text>
    </comment>
  </commentList>
</comments>
</file>

<file path=xl/sharedStrings.xml><?xml version="1.0" encoding="utf-8"?>
<sst xmlns="http://schemas.openxmlformats.org/spreadsheetml/2006/main" count="473" uniqueCount="356">
  <si>
    <t>The followings are the revenue, expenses, pre-tax profit and income tax expenses from the ordinary activities attributable to the discontinuing operation up to the current financial period: -</t>
  </si>
  <si>
    <t>units representing 181,544 square feet lettable area in the retail podium of Holiday Plaza;</t>
  </si>
  <si>
    <t>units representing 96,937 square feet lettable area in the office tower of Holiday Plaza; and</t>
  </si>
  <si>
    <t>(I)</t>
  </si>
  <si>
    <t>(II)</t>
  </si>
  <si>
    <t>Investment Holding and others</t>
  </si>
  <si>
    <t>31.3.2006</t>
  </si>
  <si>
    <t>Variation of results against preceding quarter</t>
  </si>
  <si>
    <t>3 months</t>
  </si>
  <si>
    <t>Current year to date</t>
  </si>
  <si>
    <t>(*)</t>
  </si>
  <si>
    <t>iii)</t>
  </si>
  <si>
    <t>The Group's bank borrowings to date are as follows:</t>
  </si>
  <si>
    <t xml:space="preserve">Foreign </t>
  </si>
  <si>
    <t xml:space="preserve">Ringgit </t>
  </si>
  <si>
    <t>Ringgit</t>
  </si>
  <si>
    <t>Currency</t>
  </si>
  <si>
    <t>Malaysia</t>
  </si>
  <si>
    <t>Equivalent</t>
  </si>
  <si>
    <t>'000</t>
  </si>
  <si>
    <t>Short term bank borrowings (Unsecured)</t>
  </si>
  <si>
    <t xml:space="preserve"> - denominated in foreign currency</t>
  </si>
  <si>
    <t xml:space="preserve"> - denominated in Ringgit Malaysia</t>
  </si>
  <si>
    <t>Long term bank borrowings (Unsecured)</t>
  </si>
  <si>
    <t>Total borrowings</t>
  </si>
  <si>
    <t>RM44,800.00, being rental in arrears for the months of September and October 2004;</t>
  </si>
  <si>
    <t>RM470,400.00, being the agreed liquidated damages payable under the Tenancy Agreement for the unexpired term of the tenancy due to early termination by the Defendant; and</t>
  </si>
  <si>
    <t>RM467.64 being outstanding electric, water and sewerage bills.</t>
  </si>
  <si>
    <r>
      <t>On 11 July 2005, Orlando Corporation Sdn Bhd (“OCSB”) instituted legal action against Pastry Tales Sdn. Bhd. (</t>
    </r>
    <r>
      <rPr>
        <i/>
        <sz val="12"/>
        <rFont val="Arial"/>
        <family val="2"/>
      </rPr>
      <t>formerly known as Eastpine Sdn. Bhd.</t>
    </r>
    <r>
      <rPr>
        <sz val="12"/>
        <rFont val="Arial"/>
        <family val="2"/>
      </rPr>
      <t>) (“Defendant”) vide Shah Alam High Court Civil Suit No. MT1-22-616-2005 to recover the following sums arising from the Defendant’s breach of the terms of the tenancy agreement dated 1 August 2003 (“Tenancy Agreement”) entered into between OCSB and the Defendant:</t>
    </r>
  </si>
  <si>
    <t xml:space="preserve">ii) </t>
  </si>
  <si>
    <t xml:space="preserve">iii) </t>
  </si>
  <si>
    <t>FORMIS (MALAYSIA) BERHAD</t>
  </si>
  <si>
    <t>Condensed Consolidated Balance Sheet</t>
  </si>
  <si>
    <t>As at</t>
  </si>
  <si>
    <t xml:space="preserve">As at </t>
  </si>
  <si>
    <t>Property, plant and equipment</t>
  </si>
  <si>
    <t>RM'000</t>
  </si>
  <si>
    <t>Investment in associated company</t>
  </si>
  <si>
    <t>Other investments</t>
  </si>
  <si>
    <t>Investment property</t>
  </si>
  <si>
    <t>Goodwill on consolidation</t>
  </si>
  <si>
    <t>Current Assets</t>
  </si>
  <si>
    <t>Inventories</t>
  </si>
  <si>
    <t>Receivables, deposits and prepayment</t>
  </si>
  <si>
    <t>Deposits, bank and cash balances</t>
  </si>
  <si>
    <t>Current Liabilities</t>
  </si>
  <si>
    <t>Payables, deposits and accruals</t>
  </si>
  <si>
    <t>Bank borrowings</t>
  </si>
  <si>
    <t>Capital and Reserves</t>
  </si>
  <si>
    <t>Share capital</t>
  </si>
  <si>
    <t>Reserves</t>
  </si>
  <si>
    <t>Minority interest</t>
  </si>
  <si>
    <t xml:space="preserve">3% irredeemable convertible unsecured loan stocks 2000/2005 </t>
  </si>
  <si>
    <t>Deferred taxation</t>
  </si>
  <si>
    <t>Condensed Consolidated Income Statement</t>
  </si>
  <si>
    <t>RM'000</t>
  </si>
  <si>
    <t>Revenue</t>
  </si>
  <si>
    <t>Gross profit</t>
  </si>
  <si>
    <t>Cost of sales</t>
  </si>
  <si>
    <t>Finance  cost</t>
  </si>
  <si>
    <t>Other operating income</t>
  </si>
  <si>
    <t>- group</t>
  </si>
  <si>
    <t>Diluted earnings per ordinary share (sen)</t>
  </si>
  <si>
    <t>Finance lease and hire purchase liabilities</t>
  </si>
  <si>
    <t>Notes to the Interim Financial Report</t>
  </si>
  <si>
    <t>Basis of preparation</t>
  </si>
  <si>
    <t>(a)</t>
  </si>
  <si>
    <t>(b)</t>
  </si>
  <si>
    <t>Dividends</t>
  </si>
  <si>
    <t>Qualification</t>
  </si>
  <si>
    <t>Seasonal and cyclical factors</t>
  </si>
  <si>
    <t>Debt and equity securities</t>
  </si>
  <si>
    <t>Dividends paid</t>
  </si>
  <si>
    <t>Others</t>
  </si>
  <si>
    <t>Carrying amount of revalued assets</t>
  </si>
  <si>
    <t>Subsequent events</t>
  </si>
  <si>
    <t>Changes in the composition of the company</t>
  </si>
  <si>
    <t>Review of performance</t>
  </si>
  <si>
    <t>Current year prospects</t>
  </si>
  <si>
    <t>Profit forecast</t>
  </si>
  <si>
    <t>3 months ended</t>
  </si>
  <si>
    <t>- current</t>
  </si>
  <si>
    <t>- prior period</t>
  </si>
  <si>
    <t>Malaysian taxation</t>
  </si>
  <si>
    <t>Overseas taxation</t>
  </si>
  <si>
    <t>- Malaysian</t>
  </si>
  <si>
    <t>- Overseas</t>
  </si>
  <si>
    <t>Unquoted investments and properties</t>
  </si>
  <si>
    <t>Quoted investments</t>
  </si>
  <si>
    <t>Disposal of quoted investments</t>
  </si>
  <si>
    <t>Gain/(loss) on disposal of quoted investment</t>
  </si>
  <si>
    <t>At cost</t>
  </si>
  <si>
    <t>At book value</t>
  </si>
  <si>
    <t>At market value</t>
  </si>
  <si>
    <t>Status of corporate proposals</t>
  </si>
  <si>
    <t>Changes in material litigation</t>
  </si>
  <si>
    <t>Weighted average number of ordinary shares in issue ('000)</t>
  </si>
  <si>
    <t>Payment of finance lease and hire purchase creditors</t>
  </si>
  <si>
    <t>Total</t>
  </si>
  <si>
    <t>External sales</t>
  </si>
  <si>
    <t>Inter segment sales</t>
  </si>
  <si>
    <t>Total sales</t>
  </si>
  <si>
    <t>Segment results</t>
  </si>
  <si>
    <t>Net financing cost</t>
  </si>
  <si>
    <t>Not applicable.</t>
  </si>
  <si>
    <t>Borrowings and debts securities</t>
  </si>
  <si>
    <t>Off balance sheet financial instruments</t>
  </si>
  <si>
    <t>Segmental reporting</t>
  </si>
  <si>
    <t>Changes in contingent liabilities</t>
  </si>
  <si>
    <t>Net decrease in cash and cash equivalents</t>
  </si>
  <si>
    <t>Net cash used in investing activities</t>
  </si>
  <si>
    <t>Associate company</t>
  </si>
  <si>
    <t>Operating profit before working capital changes</t>
  </si>
  <si>
    <t>ended</t>
  </si>
  <si>
    <t>Cash used in operations</t>
  </si>
  <si>
    <t>Net cash used in operating activities</t>
  </si>
  <si>
    <t>Purchase of unquoted redeemable convertible unsecured bonds</t>
  </si>
  <si>
    <t>Dividends paid to minority shareholders of a subsidiary company</t>
  </si>
  <si>
    <t>Share of results in associated company</t>
  </si>
  <si>
    <t>Capital commitments</t>
  </si>
  <si>
    <t>Adjustments for non-cash items</t>
  </si>
  <si>
    <t>Dividends paid to shareholders of the company</t>
  </si>
  <si>
    <t>Cash and cash equivalents at 1 April</t>
  </si>
  <si>
    <t>Audited</t>
  </si>
  <si>
    <t>Conversion of 3% irredeemable convertible unsecured loan stocks 2000/2005 to ordinary shares</t>
  </si>
  <si>
    <t xml:space="preserve"> </t>
  </si>
  <si>
    <t>Net profit for the financial period</t>
  </si>
  <si>
    <t>Changes in estimates</t>
  </si>
  <si>
    <t>There were no material changes in the use of estimates in the preparation of the interim financial report.</t>
  </si>
  <si>
    <t>Additional information required by Bursa Securities Listing Requirements</t>
  </si>
  <si>
    <t>No dividends have been recommended during the financial period under review.</t>
  </si>
  <si>
    <t>Condensed Consolidated Statement of Changes in Equity</t>
  </si>
  <si>
    <t>Non distributable</t>
  </si>
  <si>
    <t>Distributable</t>
  </si>
  <si>
    <t>Reserves attributable to capital</t>
  </si>
  <si>
    <t>Reserves attributable to revenue</t>
  </si>
  <si>
    <t>Retained profits / (Accumulated losses)</t>
  </si>
  <si>
    <t>Revenue</t>
  </si>
  <si>
    <t>Operating Expenses</t>
  </si>
  <si>
    <t>Pre-tax profit/(loss)</t>
  </si>
  <si>
    <t>Income tax expenses</t>
  </si>
  <si>
    <t>The cash flows effect attributable to the discontinuing operation are as follows: -</t>
  </si>
  <si>
    <t>Cash flows from/(used in) operating activities</t>
  </si>
  <si>
    <t>Cash flows from/(used in) investing activities</t>
  </si>
  <si>
    <t>Cash flows from/(used in)  financing activities</t>
  </si>
  <si>
    <t>Net increase/(decrease) in cash and cash equivalent</t>
  </si>
  <si>
    <t>Condensed Consolidated Cash Flow Statement</t>
  </si>
  <si>
    <t>Cash flows from operating activities</t>
  </si>
  <si>
    <t>Tax paid</t>
  </si>
  <si>
    <t>Cash flows from investing activities</t>
  </si>
  <si>
    <t>Interest received</t>
  </si>
  <si>
    <t>Property, plant and equipment:</t>
  </si>
  <si>
    <t>- purchases</t>
  </si>
  <si>
    <t>- disposals</t>
  </si>
  <si>
    <t>Cash flows from financing activities</t>
  </si>
  <si>
    <t>Interest paid</t>
  </si>
  <si>
    <t>Exchange differences</t>
  </si>
  <si>
    <t>- as previously reported</t>
  </si>
  <si>
    <t>- effect of change in exchange rates</t>
  </si>
  <si>
    <t>- as restated</t>
  </si>
  <si>
    <t>Unaudited</t>
  </si>
  <si>
    <t xml:space="preserve">                                                                                                  4</t>
  </si>
  <si>
    <t>Exchange fluctuation reserve arising from translation of foreign subsidiary company during the financial period</t>
  </si>
  <si>
    <t xml:space="preserve">Proceeds from the conversion of 3% irredeemable convertible unsecured loan stocks 2000/2005 </t>
  </si>
  <si>
    <t>The business of the Group was not affected by any significant seasonal and cyclical factors during the financial period under review.</t>
  </si>
  <si>
    <t>Purchase of other investment</t>
  </si>
  <si>
    <t>Exchange difference</t>
  </si>
  <si>
    <t>Tax expense</t>
  </si>
  <si>
    <t>Profit before tax</t>
  </si>
  <si>
    <t>Deferred tax liabilities</t>
  </si>
  <si>
    <t>Tax liabilities</t>
  </si>
  <si>
    <t>Dividend</t>
  </si>
  <si>
    <t xml:space="preserve">Profit before tax </t>
  </si>
  <si>
    <t>Earnings per ordinary share</t>
  </si>
  <si>
    <t>Basic earnings per ordinary share</t>
  </si>
  <si>
    <t>Basic earnings per ordinary share (sen)</t>
  </si>
  <si>
    <t>31.03.2006</t>
  </si>
  <si>
    <t>Profit/(loss) before tax</t>
  </si>
  <si>
    <t>As at 1 April 2005</t>
  </si>
  <si>
    <r>
      <t xml:space="preserve">Significant items (FRS 134 </t>
    </r>
    <r>
      <rPr>
        <b/>
        <vertAlign val="subscript"/>
        <sz val="12"/>
        <rFont val="Arial"/>
        <family val="2"/>
      </rPr>
      <t>2004</t>
    </r>
    <r>
      <rPr>
        <b/>
        <sz val="12"/>
        <rFont val="Arial"/>
        <family val="2"/>
      </rPr>
      <t xml:space="preserve"> paragraph 16 (d) and (e))</t>
    </r>
  </si>
  <si>
    <t>There were no issuance and repayment of debt and equity securities, share buy-backs, share cancellations, shares held as treasury shares and resale of treasury shares for the current financial period to-date.</t>
  </si>
  <si>
    <t>No dividend has been paid in the current financial period to-date.</t>
  </si>
  <si>
    <t>i)</t>
  </si>
  <si>
    <t>ii)</t>
  </si>
  <si>
    <t>On 6 January 2006, the Company has entered into a conditional share sale agreement with Abdul Halim Bin Abdul Karim for the proposed disposal of the entire issued and paid-up capital of OCSB comprising 750,000 ordinary shares of RM1.00 each in OCSB for a nominal consideration of RM1.</t>
  </si>
  <si>
    <t>The SC vide its letter of approval dated 28 December 2004 approving the disposal of IT business, had imposed a condition that the net proceeds from the disposal amounting to RM158,889,500 for the acquisition of new business, shall be placed in fixed deposits and any utilisation from the said amount would require the SC's approval.</t>
  </si>
  <si>
    <t>Amount approved</t>
  </si>
  <si>
    <t>Amount utilised</t>
  </si>
  <si>
    <t>Refundable deposit payment for the proposed acquisition as stated in Note 8(I)(d)</t>
  </si>
  <si>
    <t>Short term investment</t>
  </si>
  <si>
    <t>ii) Incidental expenses</t>
  </si>
  <si>
    <t xml:space="preserve">iii) Operating expenses </t>
  </si>
  <si>
    <t>iv) Working capital for contingency purpose</t>
  </si>
  <si>
    <t>Acquisition of subsidiary company, net of cash acquired</t>
  </si>
  <si>
    <t xml:space="preserve">Garment </t>
  </si>
  <si>
    <t>IT business</t>
  </si>
  <si>
    <t xml:space="preserve">  Garment </t>
  </si>
  <si>
    <t>Adjustment/ Eliminations</t>
  </si>
  <si>
    <t>i) Term loan repayments</t>
  </si>
  <si>
    <t>There were no capital commitments during the financial period under review.</t>
  </si>
  <si>
    <t>Net (loss)/gain not recognised in income statement</t>
  </si>
  <si>
    <t>30.06.2006</t>
  </si>
  <si>
    <t>As at 30 June 2006</t>
  </si>
  <si>
    <t>For the Financial Period Ended 30 June 2006</t>
  </si>
  <si>
    <t>(*) Note: Non current asset - held for sale represents the fair value of the impending disposal of Orlando Corporation Sdn Bhd for a consideration of RM1.00.</t>
  </si>
  <si>
    <t>30.06.2005</t>
  </si>
  <si>
    <t>-</t>
  </si>
  <si>
    <t>Preceding Year</t>
  </si>
  <si>
    <t>Current Year</t>
  </si>
  <si>
    <t>Corresponding</t>
  </si>
  <si>
    <t>To Date</t>
  </si>
  <si>
    <t>Non current asset - held for sale (*)</t>
  </si>
  <si>
    <t>Current quarter</t>
  </si>
  <si>
    <t>Attributable to: -</t>
  </si>
  <si>
    <t>Equity holders of the parent</t>
  </si>
  <si>
    <t>(Loss)/Profit for the financial period</t>
  </si>
  <si>
    <t>3 months financial  period ended 30 June 2005</t>
  </si>
  <si>
    <t>Net gain not recognised in income statement</t>
  </si>
  <si>
    <t>As at 30 June 2005</t>
  </si>
  <si>
    <t>As at 1 April 2006</t>
  </si>
  <si>
    <t>3 months financial  period ended 30 June 2006</t>
  </si>
  <si>
    <t>(The Condensed Consolidated Statement of Changes in Equity should be read in conjunction with the Annual Financial Report for the financial year ended 31 March 2006)</t>
  </si>
  <si>
    <t>(Increase)/decrease in inventories</t>
  </si>
  <si>
    <t>Increase in receivables</t>
  </si>
  <si>
    <t>Increase in payables</t>
  </si>
  <si>
    <t>Purchase of investment in an associate company</t>
  </si>
  <si>
    <t>Proceeds from shortfall of profit guarantee</t>
  </si>
  <si>
    <t>Acquisition of additional share in subsidiary company</t>
  </si>
  <si>
    <t>Placement of deposits pledge as securities</t>
  </si>
  <si>
    <t>Net cash from financing activities</t>
  </si>
  <si>
    <t>Cash and cash equivalents at 30 June</t>
  </si>
  <si>
    <t>(Loss)/Profit before taxation</t>
  </si>
  <si>
    <t>Non Current Assets</t>
  </si>
  <si>
    <t>Total non current assets</t>
  </si>
  <si>
    <t>Total current assets</t>
  </si>
  <si>
    <t>Total current liabilities</t>
  </si>
  <si>
    <t>Total Liabilities</t>
  </si>
  <si>
    <t>Total equity</t>
  </si>
  <si>
    <t>TOTAL EQUITY AND LIABILITIES</t>
  </si>
  <si>
    <t>Non current liabilities</t>
  </si>
  <si>
    <t>TOTAL ASSETS</t>
  </si>
  <si>
    <t>The interim financial statements have been prepared under the historical cost convention.</t>
  </si>
  <si>
    <t>The interim financial statements should be read in conjunction with the audited financial statements for the year ended 31 March 2006.  The explanatory notes attached to the interim financial statements provide an explanation of events and transactions that are significant to an understanding of the changes in the financial position and performance of the Company since the year ended 31 March 2006.</t>
  </si>
  <si>
    <t>Changes in accounting policies</t>
  </si>
  <si>
    <t>The significant accounting policies adopted are consistent with those of the audited financial statements for the year ended 31 March 2006 except for the adoption of the following new/revised Financial Reporting Standards (“FRS”) that are effective for accounting periods beginning on or after 1 January 2006.</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</si>
  <si>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</si>
  <si>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</si>
  <si>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</si>
  <si>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</si>
  <si>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</si>
  <si>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</si>
  <si>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</si>
  <si>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</si>
  <si>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</si>
  <si>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</si>
  <si>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</si>
  <si>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132</t>
  </si>
  <si>
    <t>Financial Instruments: Disclosure and Presentation</t>
  </si>
  <si>
    <t>FRS 133</t>
  </si>
  <si>
    <t>Earnings Per Share</t>
  </si>
  <si>
    <t>FRS 136</t>
  </si>
  <si>
    <t>Impairment of Assets</t>
  </si>
  <si>
    <t>FRS 117</t>
  </si>
  <si>
    <t>Leases</t>
  </si>
  <si>
    <t>FRS 124</t>
  </si>
  <si>
    <t>Related Party Disclosures</t>
  </si>
  <si>
    <t xml:space="preserve">Currently, the effective date for FRS139 Financial Instruments: Recognition and Measurement has yet to be determined by Malaysian Accounting Standards Board (MASB). </t>
  </si>
  <si>
    <t>FRS 5</t>
  </si>
  <si>
    <t>FRS 127</t>
  </si>
  <si>
    <t>Consolidated and Separate Financial Statements</t>
  </si>
  <si>
    <t>FRS 140</t>
  </si>
  <si>
    <t>Investment Property</t>
  </si>
  <si>
    <t xml:space="preserve">The adoption of the revised FRS 101 has affected the presentation on the financial statements and disclosures.  </t>
  </si>
  <si>
    <r>
      <t>a)</t>
    </r>
    <r>
      <rPr>
        <b/>
        <sz val="12"/>
        <rFont val="Times New Roman"/>
        <family val="1"/>
      </rPr>
      <t>   </t>
    </r>
    <r>
      <rPr>
        <b/>
        <sz val="12"/>
        <rFont val="Arial"/>
        <family val="2"/>
      </rPr>
      <t>FRS101:  Presentation of Financial Statements</t>
    </r>
  </si>
  <si>
    <t>Total carrying value in a subsidiary to be disposed</t>
  </si>
  <si>
    <t>Fair Value of the assets held for sale</t>
  </si>
  <si>
    <t xml:space="preserve">(*) Sales consideration is RM1.00 </t>
  </si>
  <si>
    <t>The financial statements for the year ended 31 March 2006 were not subject to any audit qualification.</t>
  </si>
  <si>
    <t>There were no items affecting the assets, liabilities, equity, net income, or cash flows that are unusual because of their nature, size, or incidence, except as stated in note 2 above.</t>
  </si>
  <si>
    <t>The carrying value of the revalued freehold land and buildings is based on valuation incorporated in the annual financial statements for the year ended 31 March 2006. No revaluation has been carried out on property, plant and equipment in the financial period under review.</t>
  </si>
  <si>
    <t>There were no changes in the composition of the Company during the current quarter.</t>
  </si>
  <si>
    <t>Notes Pursuant to FRS 5 - Non current assets held for sale and discontinued operation</t>
  </si>
  <si>
    <t>Adjustment to be made upon completion as part of the terms and conditions of the disposal</t>
  </si>
  <si>
    <t>3 months financial period ended 30 June 2005</t>
  </si>
  <si>
    <t>Continuing Operation</t>
  </si>
  <si>
    <t>Discontinued operation</t>
  </si>
  <si>
    <t>3 months financial period ended 30 June 2006</t>
  </si>
  <si>
    <t>Impairment on assets - held for sale</t>
  </si>
  <si>
    <t>Operating expenses</t>
  </si>
  <si>
    <t>Period</t>
  </si>
  <si>
    <t>The Group's effective tax rate for the current financial period is higher than the statutory tax rate as profits of subsidiaries cannot be set-off against losses of other subsidiaries for tax purposes as these subsidiaries have not able to satisfy the conditions for group relief and certain expenses were disallowed for tax deductions.</t>
  </si>
  <si>
    <t>Short term investments</t>
  </si>
  <si>
    <t>Included in short term investments are quoted investments as follows: -</t>
  </si>
  <si>
    <t>Year to-date</t>
  </si>
  <si>
    <t>The interim financial statements are unaudited and have been prepared in accordance with the requirements of FRS 134, Interim Financial Reporting and paragraph 9.22 of the Listing Requirements of Bursa Malaysia Securities Berhad.</t>
  </si>
  <si>
    <t>(Loss)/Profit before tax</t>
  </si>
  <si>
    <t>b)  FRS 5: Non Current Assets Held For Sale and Discontinued Operations</t>
  </si>
  <si>
    <t>There are no fully diluted earnings per share as the Company does not have any convertible financial instruments as at 30 June 2006.</t>
  </si>
  <si>
    <t>Status of corporate proposals (Cont'd)</t>
  </si>
  <si>
    <t>Minority Interests</t>
  </si>
  <si>
    <t>Total attributable to Equity holders of the parent</t>
  </si>
  <si>
    <t>Repayment of bank borrowings</t>
  </si>
  <si>
    <t>The Completion Date as stipulated in the conditional share sale agreement dated 6 January 2006 with Encik Abdul Halim Bin Abdul Karim for the proposed disposal ("Proposed Disposal") of the entire issued and paid-up capital of Orlando Corporation Sdn Bhd ("OCSB") comprising 750,000 ordinary shares of RM1.00 each in OCSB for a nominal consideration of RM1.00 has been extended to 30 September 2006.</t>
  </si>
  <si>
    <t xml:space="preserve">Purchase of quoted investments </t>
  </si>
  <si>
    <t>The disposal of a commercial shoplot previously reported has been completed in May 2006. The gain on disposal is approximately RM7,000.</t>
  </si>
  <si>
    <t>The current period’s presentation of the Company’s financial statements is based on the revised requirements of FRS 101.  No restatement of comparative figures is required as the impact of the relevant FRSs to the Company has been accounted for prospectively.</t>
  </si>
  <si>
    <t>Other than the adoption of FRS 5 and 101, the adoption of the new/revised FRSs does not have significant financial impact on the Group.  The principal effects of the changes in accounting policies resulting from the adoption of the new/revised FRSs are summarised below:</t>
  </si>
  <si>
    <t>New/revised FRSs which will be adopted from the financial period beginning 1 April 2007 are:</t>
  </si>
  <si>
    <t>The carrying value of the revalued freehold land and buildings have been reclassified to the heading ' Non-Current Assets - Held for Sale' under Current Assets in the Balalnce Sheet.</t>
  </si>
  <si>
    <t>There were no changes to contingent liabilities or contingent assets since the last annual balance sheet as at 31 March 2006.</t>
  </si>
  <si>
    <t>Non Current Assets Held For Sale and Discontinued Operations</t>
  </si>
  <si>
    <t>Assets/Liabilities in a subsidiary held for sale as of 30 June 2006:</t>
  </si>
  <si>
    <t>The Company and the Vendors being Holiday Plaza Sdn Bhd ("HPSB") and Holiday Bowl Sdn Bhd ("HBSB") collectively, had on 13 July 2006 entered into a Supplemental Agreement ("Supplemental SPA") to effect certain variations, amendments and alterations to the terms of the Sale and Purchase Agreement dated 19 January 2006 ("Properties SPA") in respect of the Proposed Acquisition. The variations included among others, the revision of the purchase consideration for the proposed acquisition from RM180 million to RM159.132 million, as a result of a revision to the valuation of the propoerties, and other consequential changes. Save for the variations effected by the Supplemental SPA, the other terms and conditions of the properties SPA remain unchanged.</t>
  </si>
  <si>
    <t>The Company had on 14 August 2006 announced the proposed change of its name from Formis (Malaysia) Berhad to Perduren (M) Berhad ("Proposed Change of Name").</t>
  </si>
  <si>
    <t>The Companies Commission of Malaysia had approved the reservation of the name "Perduren (M) Berhad" on 9 August 2006. The Proposed Change of Name is subject to the approval of the shareholders of the Company at the forthcoming Extraordinary General Meeting scheduled to be held on 16 September 2006.</t>
  </si>
  <si>
    <t xml:space="preserve">for a total cash consideration of RM159,132,000 ("Proposed Acquisition") </t>
  </si>
  <si>
    <t>At the date of this report, the utilisation of part of net proceeds as approved by the SC on 23 December 2005, 23 March 2006 and 5 July 2006 are as follows: -</t>
  </si>
  <si>
    <t>(c)</t>
  </si>
  <si>
    <t>Part payment to be payable to the vendors on completion of the Proposed Acquisition</t>
  </si>
  <si>
    <t>FRS 107</t>
  </si>
  <si>
    <t>FRS 112</t>
  </si>
  <si>
    <t>FRS 114</t>
  </si>
  <si>
    <t>FRS 118</t>
  </si>
  <si>
    <t>Segmental Reporting</t>
  </si>
  <si>
    <t>Income Taxes</t>
  </si>
  <si>
    <t>Cash Flow Statements</t>
  </si>
  <si>
    <t>FRS 123</t>
  </si>
  <si>
    <t>Borrowing cost</t>
  </si>
  <si>
    <t>Basic (loss)/earnings per ordinary share (sen)</t>
  </si>
  <si>
    <t>Net (loss)/profit for the financial period</t>
  </si>
  <si>
    <t>An application for summary judgment was filed by OCSB's solicitors, which was heard on 12 July 2006. The Senior Assistant Registrar, upon having heard submissions from counsels for both parties, dismissed OCSB's summary judgment application on 17 August 2006. OCSB is presently considering, subject to further advice from its solicitors, whether or not to appeal against the decision of the Senior Assistant Registrar.</t>
  </si>
  <si>
    <t>Discontinued Operations</t>
  </si>
  <si>
    <t>Total (Loss)/Profit before tax</t>
  </si>
  <si>
    <t>Minority interests</t>
  </si>
  <si>
    <t>Impairment loss recognised on measurement to fair value on non current assets - held for sale</t>
  </si>
  <si>
    <t>The Condensed Consolidated Cash Flow Statement should be read in conjunction with the annual audited financial statements of the Group for the year ended 31 March 2006.</t>
  </si>
  <si>
    <t>The Condensed Consolidated Income Statement should be read in conjunction with the annual audited financial statements of the Group for the year ended 31 March 2006.</t>
  </si>
  <si>
    <t>The Condensed Consolidated Balance Sheet should be read in conjunction with the annual audited financial statements of the Group for the year ended 31 March 2006.</t>
  </si>
  <si>
    <t>The Group recorded a lower revenue with a loss before taxation ("LBT") for the quarter of RM2.8 million and RM3.8 million respectively compared to revenue of RM53.6 million and profit before tax of RM6.5 million in previous's year corresponding period. The revenue for the financial quarter ended 30 June 2006 was purely from the garment division of the group. The other income source would be the interest income received from the sales proceeds obtained from the disposal of IT business of the Group.</t>
  </si>
  <si>
    <t>The difference in profit before tax of RM39.7 million between the last quarter and the current quarter was mainly due to the gain arising from the disposal of Formis Holdings Berhad and Formis Systems &amp; Technology Sdn Bhd of RM35.5 million in the last quarter and the impairment to fair value measurement on assets held for sale in Orlando Corporation Sdn Bhd.</t>
  </si>
  <si>
    <t>quarter</t>
  </si>
  <si>
    <t>Cumulative</t>
  </si>
  <si>
    <t>Total equity attributable to equity holders of the parent</t>
  </si>
  <si>
    <t>Minority Interest</t>
  </si>
  <si>
    <t xml:space="preserve">                                                                                 1</t>
  </si>
  <si>
    <t>FRS 134</t>
  </si>
  <si>
    <t>Interim Financial Reporting</t>
  </si>
  <si>
    <t>(*) The cash and cash equivalent at 30 June 2006 is net of the cash restricted by the Securities Commission of RM84.4 million for the purpose of acquiring new core business.</t>
  </si>
  <si>
    <t>Net profit/(loss) for the financial period/year (RM'000)</t>
  </si>
  <si>
    <t xml:space="preserve">Discontinued Operation </t>
  </si>
  <si>
    <t>The Board expects the proposed acquisition in note 8(I)(b) to be completed in the 3rd quarter of the calender year and barring unforeseen circumstances, the rental income from the properties as mentioned in note 8(I)(b) will flow into the company in the 4th quarter of the calender year.</t>
  </si>
  <si>
    <t>A subsidiary company has on 15 August 2006, entered into a Sale and Purchase Agreement to dispose off a factory building for RM4 million. The expected gain based on its net book value on 30 June 2006 is approximately RM565'000.</t>
  </si>
  <si>
    <t>The Securities Commission via its letter dated 5 July 2006, has approved the acquisition of: -</t>
  </si>
  <si>
    <t xml:space="preserve"> 613 basement car park bays with a total area of 187,516 square feet ("Properties")</t>
  </si>
  <si>
    <t>The company has entered into a Supplemental SPA to effect certain variations, amendments and alterations to the terms of the Properties SPA dated 19 January 2006 in respect of the Proposed Acquisition. The variations included among others, the revision of the purchase consideration for the proposed acquisition from RM180 million to RM159.132 million, as a result of a revision to the valuation of the properties, and other consequential changes. Save for the variations effected by the Supplemental SPA, the other terms and conditions of the Properties SPA remain unchanged. The Company is currently taking steps to meet the conditions precedent for the Proposed Acquisition, including obtaining shareholders' approval at the forthcoming Extraordinary General Meeting scheduled to be held on 16 September 2006.</t>
  </si>
  <si>
    <t>On 10 June 2004, the Company announced that it has on 9 June 2004, entered into a Put and Call Option agreement ("Option Agreement") with Dato' Seri Megat Najmuddin Bin Datuk Seri Megat Khas ("Dato' Seri Megat") in relation to the disposal of IT businesses. Pursuant to the Option Agreement, the Company and Dr. Hj. Dato' Seri Megat shall grant each other the respective rights to sell (put) or purchase (call) the 25,300,000 shares in Formis Resources Berhad (formerly known as MY-InfoTech (M) Berhad)("FRB")(to be received by Formis pursuant to the disposal) at an option price of RM1.30 per share pursuant to the disposal. With the completion of the disposal of IT business to FRB, the Company could exercise the option as per the terms and condition of the Option Agreement.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</si>
</sst>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_(* #,##0.0_);_(* \(#,##0.0\);_(* &quot;-&quot;??_);_(@_)"/>
    <numFmt numFmtId="169" formatCode="_(* #,##0_);_(* \(#,##0\);_(* &quot;-&quot;??_);_(@_)"/>
    <numFmt numFmtId="170" formatCode="0.0"/>
    <numFmt numFmtId="171" formatCode="0.0000"/>
    <numFmt numFmtId="172" formatCode="_(* #,##0.000_);_(* \(#,##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000_);_(* \(#,##0.0000\);_(* &quot;-&quot;??_);_(@_)"/>
    <numFmt numFmtId="179" formatCode="#,##0.0_);\(#,##0.0\)"/>
  </numFmts>
  <fonts count="20">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1"/>
      <name val="Times New Roman"/>
      <family val="1"/>
    </font>
    <font>
      <sz val="11"/>
      <name val="Arial"/>
      <family val="2"/>
    </font>
    <font>
      <b/>
      <sz val="11"/>
      <name val="Arial"/>
      <family val="2"/>
    </font>
    <font>
      <sz val="12"/>
      <name val="Times New Roman"/>
      <family val="1"/>
    </font>
    <font>
      <b/>
      <vertAlign val="subscript"/>
      <sz val="12"/>
      <name val="Arial"/>
      <family val="2"/>
    </font>
    <font>
      <i/>
      <sz val="12"/>
      <name val="Arial"/>
      <family val="2"/>
    </font>
    <font>
      <b/>
      <i/>
      <sz val="14"/>
      <name val="Arial"/>
      <family val="2"/>
    </font>
    <font>
      <i/>
      <sz val="10"/>
      <name val="Arial"/>
      <family val="2"/>
    </font>
    <font>
      <b/>
      <sz val="12"/>
      <name val="Times New Roman"/>
      <family val="1"/>
    </font>
    <font>
      <sz val="8"/>
      <name val="Tahoma"/>
      <family val="0"/>
    </font>
    <font>
      <b/>
      <sz val="8"/>
      <name val="Tahoma"/>
      <family val="0"/>
    </font>
    <font>
      <i/>
      <sz val="11"/>
      <name val="Arial"/>
      <family val="2"/>
    </font>
    <font>
      <b/>
      <sz val="8"/>
      <name val="Arial"/>
      <family val="2"/>
    </font>
  </fonts>
  <fills count="2">
    <fill>
      <patternFill/>
    </fill>
    <fill>
      <patternFill patternType="gray125"/>
    </fill>
  </fills>
  <borders count="20">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thin"/>
      <bottom style="thin"/>
    </border>
  </borders>
  <cellStyleXfs count="23">
    <xf numFmtId="38"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14">
    <xf numFmtId="0" fontId="0" fillId="0" borderId="0" xfId="0" applyAlignment="1">
      <alignment/>
    </xf>
    <xf numFmtId="0" fontId="1" fillId="0" borderId="0" xfId="0" applyFont="1" applyFill="1" applyAlignment="1">
      <alignment/>
    </xf>
    <xf numFmtId="0" fontId="0" fillId="0" borderId="0" xfId="0" applyFill="1" applyAlignment="1">
      <alignment/>
    </xf>
    <xf numFmtId="15" fontId="1" fillId="0" borderId="0" xfId="0" applyNumberFormat="1" applyFont="1" applyFill="1" applyAlignment="1">
      <alignment horizontal="center"/>
    </xf>
    <xf numFmtId="0" fontId="1" fillId="0" borderId="0" xfId="0" applyFont="1" applyFill="1" applyAlignment="1">
      <alignment horizontal="center"/>
    </xf>
    <xf numFmtId="169" fontId="0" fillId="0" borderId="0" xfId="15" applyNumberFormat="1" applyFill="1" applyAlignment="1">
      <alignment/>
    </xf>
    <xf numFmtId="169" fontId="0" fillId="0" borderId="0" xfId="15" applyNumberFormat="1" applyFont="1" applyFill="1" applyAlignment="1">
      <alignment/>
    </xf>
    <xf numFmtId="169" fontId="0" fillId="0" borderId="1" xfId="15" applyNumberFormat="1" applyFill="1" applyBorder="1" applyAlignment="1">
      <alignment/>
    </xf>
    <xf numFmtId="0" fontId="0" fillId="0" borderId="0" xfId="0" applyFill="1" applyAlignment="1">
      <alignment wrapText="1"/>
    </xf>
    <xf numFmtId="169" fontId="0" fillId="0" borderId="2" xfId="15" applyNumberFormat="1" applyFill="1" applyBorder="1" applyAlignment="1">
      <alignment/>
    </xf>
    <xf numFmtId="43" fontId="0" fillId="0" borderId="3" xfId="15" applyNumberFormat="1" applyFill="1" applyBorder="1" applyAlignment="1">
      <alignment/>
    </xf>
    <xf numFmtId="0" fontId="0" fillId="0" borderId="0" xfId="0" applyFill="1" applyAlignment="1" quotePrefix="1">
      <alignment/>
    </xf>
    <xf numFmtId="43" fontId="0" fillId="0" borderId="0" xfId="15" applyNumberFormat="1" applyFill="1" applyAlignment="1">
      <alignment/>
    </xf>
    <xf numFmtId="169" fontId="0" fillId="0" borderId="0" xfId="15" applyNumberFormat="1" applyFont="1" applyFill="1" applyAlignment="1">
      <alignment/>
    </xf>
    <xf numFmtId="169" fontId="0" fillId="0" borderId="2" xfId="15" applyNumberFormat="1" applyFont="1" applyFill="1" applyBorder="1" applyAlignment="1">
      <alignment/>
    </xf>
    <xf numFmtId="0" fontId="5" fillId="0" borderId="0" xfId="0" applyFont="1" applyFill="1" applyAlignment="1">
      <alignment horizontal="left" vertical="top"/>
    </xf>
    <xf numFmtId="0" fontId="6" fillId="0" borderId="0" xfId="0" applyFont="1" applyFill="1" applyAlignment="1">
      <alignment vertical="top"/>
    </xf>
    <xf numFmtId="0" fontId="5" fillId="0" borderId="0" xfId="0" applyFont="1" applyFill="1" applyAlignment="1">
      <alignment horizontal="center" vertical="top"/>
    </xf>
    <xf numFmtId="0" fontId="5" fillId="0" borderId="0" xfId="0" applyFont="1" applyFill="1" applyAlignment="1">
      <alignment vertical="top"/>
    </xf>
    <xf numFmtId="0" fontId="6" fillId="0" borderId="0" xfId="0" applyFont="1" applyFill="1" applyAlignment="1">
      <alignment horizontal="center" vertical="top"/>
    </xf>
    <xf numFmtId="0" fontId="6" fillId="0" borderId="0" xfId="0" applyFont="1" applyFill="1" applyAlignment="1">
      <alignment horizontal="justify" vertical="top" wrapText="1"/>
    </xf>
    <xf numFmtId="0" fontId="5" fillId="0" borderId="0" xfId="0" applyFont="1" applyFill="1" applyAlignment="1">
      <alignment horizontal="center" vertical="top" wrapText="1"/>
    </xf>
    <xf numFmtId="169" fontId="6" fillId="0" borderId="0" xfId="15" applyNumberFormat="1" applyFont="1" applyFill="1" applyBorder="1" applyAlignment="1">
      <alignment horizontal="left" vertical="top"/>
    </xf>
    <xf numFmtId="169" fontId="6" fillId="0" borderId="0" xfId="15" applyNumberFormat="1" applyFont="1" applyFill="1" applyAlignment="1">
      <alignment vertical="top"/>
    </xf>
    <xf numFmtId="169" fontId="6" fillId="0" borderId="2" xfId="15" applyNumberFormat="1" applyFont="1" applyFill="1" applyBorder="1" applyAlignment="1">
      <alignment vertical="top"/>
    </xf>
    <xf numFmtId="0" fontId="6" fillId="0" borderId="0" xfId="0" applyFont="1" applyFill="1" applyAlignment="1" quotePrefix="1">
      <alignment vertical="top"/>
    </xf>
    <xf numFmtId="169" fontId="6" fillId="0" borderId="0" xfId="15" applyNumberFormat="1" applyFont="1" applyFill="1" applyBorder="1" applyAlignment="1">
      <alignment vertical="top"/>
    </xf>
    <xf numFmtId="169" fontId="6" fillId="0" borderId="4" xfId="15" applyNumberFormat="1" applyFont="1" applyFill="1" applyBorder="1" applyAlignment="1">
      <alignment vertical="top"/>
    </xf>
    <xf numFmtId="0" fontId="5" fillId="0" borderId="0" xfId="0" applyFont="1" applyFill="1" applyAlignment="1">
      <alignment horizontal="center" wrapText="1"/>
    </xf>
    <xf numFmtId="169" fontId="6" fillId="0" borderId="0" xfId="0" applyNumberFormat="1" applyFont="1" applyFill="1" applyAlignment="1">
      <alignment vertical="top"/>
    </xf>
    <xf numFmtId="169" fontId="6" fillId="0" borderId="0" xfId="15" applyNumberFormat="1" applyFont="1" applyFill="1" applyAlignment="1">
      <alignment horizontal="left" vertical="top"/>
    </xf>
    <xf numFmtId="169" fontId="6" fillId="0" borderId="1" xfId="15" applyNumberFormat="1" applyFont="1" applyFill="1" applyBorder="1" applyAlignment="1">
      <alignment horizontal="left" vertical="top"/>
    </xf>
    <xf numFmtId="169" fontId="6" fillId="0" borderId="3" xfId="15" applyNumberFormat="1" applyFont="1" applyFill="1" applyBorder="1" applyAlignment="1">
      <alignment horizontal="left" vertical="top"/>
    </xf>
    <xf numFmtId="0" fontId="1" fillId="0" borderId="0" xfId="0" applyFont="1" applyFill="1" applyAlignment="1" quotePrefix="1">
      <alignment horizontal="left"/>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center"/>
    </xf>
    <xf numFmtId="169" fontId="6" fillId="0" borderId="2" xfId="15" applyNumberFormat="1" applyFont="1" applyFill="1" applyBorder="1" applyAlignment="1">
      <alignment/>
    </xf>
    <xf numFmtId="0" fontId="6" fillId="0" borderId="0" xfId="0" applyFont="1" applyFill="1" applyAlignment="1">
      <alignment wrapText="1"/>
    </xf>
    <xf numFmtId="169" fontId="6" fillId="0" borderId="0" xfId="15" applyNumberFormat="1" applyFont="1" applyFill="1" applyAlignment="1">
      <alignment/>
    </xf>
    <xf numFmtId="0" fontId="6" fillId="0" borderId="0" xfId="0" applyFont="1" applyFill="1" applyAlignment="1">
      <alignment vertical="top" wrapText="1"/>
    </xf>
    <xf numFmtId="0" fontId="6" fillId="0" borderId="0" xfId="0" applyFont="1" applyFill="1" applyAlignment="1" quotePrefix="1">
      <alignment/>
    </xf>
    <xf numFmtId="169" fontId="6" fillId="0" borderId="5" xfId="15" applyNumberFormat="1" applyFont="1" applyFill="1" applyBorder="1" applyAlignment="1">
      <alignment/>
    </xf>
    <xf numFmtId="169" fontId="6" fillId="0" borderId="6" xfId="15" applyNumberFormat="1" applyFont="1" applyFill="1" applyBorder="1" applyAlignment="1">
      <alignment/>
    </xf>
    <xf numFmtId="0" fontId="6" fillId="0" borderId="0" xfId="0" applyFont="1" applyFill="1" applyBorder="1" applyAlignment="1">
      <alignment/>
    </xf>
    <xf numFmtId="0" fontId="0" fillId="0" borderId="0" xfId="0" applyFont="1" applyFill="1" applyAlignment="1">
      <alignment horizontal="center" vertical="top"/>
    </xf>
    <xf numFmtId="169" fontId="6" fillId="0" borderId="3" xfId="15" applyNumberFormat="1" applyFont="1" applyFill="1" applyBorder="1" applyAlignment="1">
      <alignment vertical="top"/>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horizontal="center"/>
    </xf>
    <xf numFmtId="0" fontId="8" fillId="0" borderId="0" xfId="0" applyFont="1" applyFill="1" applyAlignment="1">
      <alignment/>
    </xf>
    <xf numFmtId="0" fontId="9" fillId="0" borderId="0" xfId="0" applyFont="1" applyFill="1" applyAlignment="1">
      <alignment horizontal="center" wrapText="1"/>
    </xf>
    <xf numFmtId="169" fontId="8" fillId="0" borderId="0" xfId="0" applyNumberFormat="1" applyFont="1" applyFill="1" applyAlignment="1">
      <alignment/>
    </xf>
    <xf numFmtId="169" fontId="8" fillId="0" borderId="0" xfId="15" applyNumberFormat="1" applyFont="1" applyFill="1" applyAlignment="1">
      <alignment/>
    </xf>
    <xf numFmtId="0" fontId="8" fillId="0" borderId="0" xfId="0" applyFont="1" applyFill="1" applyAlignment="1">
      <alignment wrapText="1"/>
    </xf>
    <xf numFmtId="169" fontId="8" fillId="0" borderId="7" xfId="15" applyNumberFormat="1" applyFont="1" applyFill="1" applyBorder="1" applyAlignment="1">
      <alignment/>
    </xf>
    <xf numFmtId="169" fontId="8" fillId="0" borderId="8" xfId="15" applyNumberFormat="1" applyFont="1" applyFill="1" applyBorder="1" applyAlignment="1">
      <alignment/>
    </xf>
    <xf numFmtId="169" fontId="8" fillId="0" borderId="0" xfId="15" applyNumberFormat="1" applyFont="1" applyFill="1" applyBorder="1" applyAlignment="1">
      <alignment/>
    </xf>
    <xf numFmtId="169" fontId="8" fillId="0" borderId="9" xfId="15" applyNumberFormat="1" applyFont="1" applyFill="1" applyBorder="1" applyAlignment="1">
      <alignment/>
    </xf>
    <xf numFmtId="169" fontId="8" fillId="0" borderId="10" xfId="15" applyNumberFormat="1" applyFont="1" applyFill="1" applyBorder="1" applyAlignment="1">
      <alignment/>
    </xf>
    <xf numFmtId="169" fontId="8" fillId="0" borderId="2" xfId="15" applyNumberFormat="1" applyFont="1" applyFill="1" applyBorder="1" applyAlignment="1">
      <alignment/>
    </xf>
    <xf numFmtId="169" fontId="8" fillId="0" borderId="11" xfId="15" applyNumberFormat="1" applyFont="1" applyFill="1" applyBorder="1" applyAlignment="1">
      <alignment/>
    </xf>
    <xf numFmtId="169" fontId="8" fillId="0" borderId="1" xfId="15" applyNumberFormat="1" applyFont="1" applyFill="1" applyBorder="1" applyAlignment="1">
      <alignment/>
    </xf>
    <xf numFmtId="43" fontId="0" fillId="0" borderId="0" xfId="15" applyFill="1" applyAlignment="1">
      <alignment/>
    </xf>
    <xf numFmtId="169" fontId="6" fillId="0" borderId="0" xfId="15" applyNumberFormat="1" applyFont="1" applyFill="1" applyAlignment="1">
      <alignment vertical="top" wrapText="1"/>
    </xf>
    <xf numFmtId="43" fontId="6" fillId="0" borderId="3" xfId="15" applyNumberFormat="1" applyFont="1" applyFill="1" applyBorder="1" applyAlignment="1">
      <alignment vertical="top"/>
    </xf>
    <xf numFmtId="169" fontId="0" fillId="0" borderId="0" xfId="0" applyNumberFormat="1" applyFill="1" applyAlignment="1">
      <alignment/>
    </xf>
    <xf numFmtId="169" fontId="6" fillId="0" borderId="12" xfId="15" applyNumberFormat="1" applyFont="1" applyFill="1" applyBorder="1" applyAlignment="1">
      <alignment/>
    </xf>
    <xf numFmtId="169" fontId="6" fillId="0" borderId="0" xfId="15" applyNumberFormat="1" applyFont="1" applyFill="1" applyBorder="1" applyAlignment="1">
      <alignment/>
    </xf>
    <xf numFmtId="0" fontId="6" fillId="0" borderId="0" xfId="0" applyFont="1" applyFill="1" applyAlignment="1">
      <alignment horizontal="justify" vertical="justify" wrapText="1"/>
    </xf>
    <xf numFmtId="43" fontId="0" fillId="0" borderId="3" xfId="15" applyNumberFormat="1" applyFont="1" applyFill="1" applyBorder="1" applyAlignment="1" quotePrefix="1">
      <alignment horizontal="center"/>
    </xf>
    <xf numFmtId="169" fontId="8" fillId="0" borderId="13" xfId="15" applyNumberFormat="1" applyFont="1" applyFill="1" applyBorder="1" applyAlignment="1">
      <alignment/>
    </xf>
    <xf numFmtId="169" fontId="8" fillId="0" borderId="14" xfId="15" applyNumberFormat="1" applyFont="1" applyFill="1" applyBorder="1" applyAlignment="1">
      <alignment/>
    </xf>
    <xf numFmtId="169" fontId="0" fillId="0" borderId="0" xfId="15" applyNumberFormat="1" applyFont="1" applyFill="1" applyAlignment="1">
      <alignment wrapText="1"/>
    </xf>
    <xf numFmtId="169" fontId="0" fillId="0" borderId="4" xfId="15" applyNumberFormat="1" applyFont="1" applyFill="1" applyBorder="1" applyAlignment="1">
      <alignment/>
    </xf>
    <xf numFmtId="38" fontId="5" fillId="0" borderId="0" xfId="0" applyFont="1" applyFill="1" applyAlignment="1">
      <alignment horizontal="center" vertical="top"/>
    </xf>
    <xf numFmtId="38" fontId="6" fillId="0" borderId="0" xfId="0" applyFont="1" applyFill="1" applyAlignment="1">
      <alignment horizontal="left"/>
    </xf>
    <xf numFmtId="38" fontId="6" fillId="0" borderId="0" xfId="0" applyFont="1" applyFill="1" applyAlignment="1">
      <alignment horizontal="justify" vertical="top" wrapText="1"/>
    </xf>
    <xf numFmtId="38" fontId="6" fillId="0" borderId="0" xfId="0" applyFont="1" applyFill="1" applyAlignment="1">
      <alignment vertical="top"/>
    </xf>
    <xf numFmtId="38" fontId="5" fillId="0" borderId="0" xfId="0" applyFont="1" applyFill="1" applyAlignment="1">
      <alignment vertical="top"/>
    </xf>
    <xf numFmtId="38" fontId="6" fillId="0" borderId="0" xfId="0" applyFont="1" applyFill="1" applyAlignment="1">
      <alignment horizontal="justify" wrapText="1"/>
    </xf>
    <xf numFmtId="38" fontId="6" fillId="0" borderId="0" xfId="0" applyFont="1" applyFill="1" applyAlignment="1">
      <alignment horizontal="center" vertical="top"/>
    </xf>
    <xf numFmtId="169" fontId="0" fillId="0" borderId="0" xfId="15" applyNumberFormat="1" applyFont="1" applyFill="1" applyBorder="1" applyAlignment="1">
      <alignment horizontal="left" vertical="top"/>
    </xf>
    <xf numFmtId="38" fontId="6" fillId="0" borderId="0" xfId="0" applyFont="1" applyFill="1" applyAlignment="1">
      <alignment/>
    </xf>
    <xf numFmtId="38" fontId="10" fillId="0" borderId="0" xfId="0" applyFill="1" applyAlignment="1">
      <alignment/>
    </xf>
    <xf numFmtId="38" fontId="6" fillId="0" borderId="0" xfId="0" applyFont="1" applyFill="1" applyAlignment="1">
      <alignment vertical="top" wrapText="1"/>
    </xf>
    <xf numFmtId="38" fontId="5" fillId="0" borderId="0" xfId="0" applyFont="1" applyFill="1" applyAlignment="1">
      <alignment horizontal="center" vertical="top" wrapText="1"/>
    </xf>
    <xf numFmtId="43" fontId="6" fillId="0" borderId="0" xfId="15" applyFont="1" applyFill="1" applyAlignment="1">
      <alignment vertical="top"/>
    </xf>
    <xf numFmtId="38" fontId="6" fillId="0" borderId="0" xfId="0" applyFont="1" applyFill="1" applyAlignment="1">
      <alignment horizontal="justify" vertical="top"/>
    </xf>
    <xf numFmtId="38" fontId="8" fillId="0" borderId="0" xfId="0" applyFont="1" applyFill="1" applyAlignment="1">
      <alignment vertical="top" wrapText="1"/>
    </xf>
    <xf numFmtId="0" fontId="6" fillId="0" borderId="0" xfId="0" applyFont="1" applyFill="1" applyBorder="1" applyAlignment="1">
      <alignment vertical="top"/>
    </xf>
    <xf numFmtId="43" fontId="6" fillId="0" borderId="0" xfId="15" applyFont="1" applyFill="1" applyBorder="1" applyAlignment="1">
      <alignment vertical="top"/>
    </xf>
    <xf numFmtId="43" fontId="6" fillId="0" borderId="2" xfId="15" applyFont="1" applyFill="1" applyBorder="1" applyAlignment="1">
      <alignment vertical="top"/>
    </xf>
    <xf numFmtId="43" fontId="6" fillId="0" borderId="0" xfId="0" applyNumberFormat="1" applyFont="1" applyFill="1" applyAlignment="1">
      <alignment vertical="top"/>
    </xf>
    <xf numFmtId="169" fontId="6" fillId="0" borderId="1" xfId="0" applyNumberFormat="1" applyFont="1" applyFill="1" applyBorder="1" applyAlignment="1">
      <alignment vertical="top"/>
    </xf>
    <xf numFmtId="169" fontId="6" fillId="0" borderId="15" xfId="0" applyNumberFormat="1" applyFont="1" applyFill="1" applyBorder="1" applyAlignment="1">
      <alignment vertical="top"/>
    </xf>
    <xf numFmtId="38" fontId="6" fillId="0" borderId="0" xfId="0" applyFont="1" applyFill="1" applyAlignment="1">
      <alignment horizontal="right" vertical="top"/>
    </xf>
    <xf numFmtId="37" fontId="6" fillId="0" borderId="0" xfId="0" applyNumberFormat="1" applyFont="1" applyFill="1" applyAlignment="1">
      <alignment horizontal="right" vertical="top"/>
    </xf>
    <xf numFmtId="38" fontId="5" fillId="0" borderId="0" xfId="0" applyFont="1" applyFill="1" applyAlignment="1" quotePrefix="1">
      <alignment horizontal="center" vertical="top"/>
    </xf>
    <xf numFmtId="38" fontId="5" fillId="0" borderId="13" xfId="0" applyFont="1" applyFill="1" applyBorder="1" applyAlignment="1" quotePrefix="1">
      <alignment horizontal="center" vertical="top"/>
    </xf>
    <xf numFmtId="38" fontId="5" fillId="0" borderId="5" xfId="0" applyFont="1" applyFill="1" applyBorder="1" applyAlignment="1">
      <alignment horizontal="center" vertical="top"/>
    </xf>
    <xf numFmtId="38" fontId="5" fillId="0" borderId="7" xfId="0" applyFont="1" applyFill="1" applyBorder="1" applyAlignment="1">
      <alignment horizontal="center" vertical="top"/>
    </xf>
    <xf numFmtId="43" fontId="6" fillId="0" borderId="12" xfId="15" applyFont="1" applyFill="1" applyBorder="1" applyAlignment="1">
      <alignment horizontal="right"/>
    </xf>
    <xf numFmtId="169" fontId="6" fillId="0" borderId="12" xfId="15" applyNumberFormat="1" applyFont="1" applyFill="1" applyBorder="1" applyAlignment="1">
      <alignment vertical="top"/>
    </xf>
    <xf numFmtId="169" fontId="6" fillId="0" borderId="9" xfId="15" applyNumberFormat="1" applyFont="1" applyFill="1" applyBorder="1" applyAlignment="1">
      <alignment vertical="top"/>
    </xf>
    <xf numFmtId="169" fontId="6" fillId="0" borderId="10" xfId="15" applyNumberFormat="1" applyFont="1" applyFill="1" applyBorder="1" applyAlignment="1">
      <alignment vertical="top"/>
    </xf>
    <xf numFmtId="169" fontId="6" fillId="0" borderId="6" xfId="15" applyNumberFormat="1" applyFont="1" applyFill="1" applyBorder="1" applyAlignment="1">
      <alignment vertical="top"/>
    </xf>
    <xf numFmtId="169" fontId="6" fillId="0" borderId="11" xfId="15" applyNumberFormat="1" applyFont="1" applyFill="1" applyBorder="1" applyAlignment="1">
      <alignment vertical="top"/>
    </xf>
    <xf numFmtId="169" fontId="6" fillId="0" borderId="7" xfId="15" applyNumberFormat="1" applyFont="1" applyFill="1" applyBorder="1" applyAlignment="1">
      <alignment horizontal="right" vertical="top"/>
    </xf>
    <xf numFmtId="169" fontId="6" fillId="0" borderId="16" xfId="15" applyNumberFormat="1" applyFont="1" applyFill="1" applyBorder="1" applyAlignment="1">
      <alignment vertical="top"/>
    </xf>
    <xf numFmtId="169" fontId="6" fillId="0" borderId="14" xfId="15" applyNumberFormat="1" applyFont="1" applyFill="1" applyBorder="1" applyAlignment="1">
      <alignment vertical="top"/>
    </xf>
    <xf numFmtId="169" fontId="6" fillId="0" borderId="14" xfId="0" applyNumberFormat="1" applyFont="1" applyFill="1" applyBorder="1" applyAlignment="1">
      <alignment vertical="top"/>
    </xf>
    <xf numFmtId="38" fontId="6" fillId="0" borderId="2" xfId="0" applyFont="1" applyFill="1" applyBorder="1" applyAlignment="1">
      <alignment vertical="top"/>
    </xf>
    <xf numFmtId="38" fontId="6" fillId="0" borderId="0" xfId="0" applyFont="1" applyFill="1" applyBorder="1" applyAlignment="1">
      <alignment vertical="top"/>
    </xf>
    <xf numFmtId="43" fontId="6" fillId="0" borderId="8" xfId="15" applyFont="1" applyFill="1" applyBorder="1" applyAlignment="1">
      <alignment vertical="top"/>
    </xf>
    <xf numFmtId="38" fontId="6" fillId="0" borderId="5" xfId="0" applyFont="1" applyFill="1" applyBorder="1" applyAlignment="1">
      <alignment vertical="top"/>
    </xf>
    <xf numFmtId="43" fontId="6" fillId="0" borderId="12" xfId="15" applyFont="1" applyFill="1" applyBorder="1" applyAlignment="1">
      <alignment vertical="top"/>
    </xf>
    <xf numFmtId="43" fontId="6" fillId="0" borderId="10" xfId="15" applyFont="1" applyFill="1" applyBorder="1" applyAlignment="1">
      <alignment vertical="top"/>
    </xf>
    <xf numFmtId="169" fontId="6" fillId="0" borderId="7" xfId="0" applyNumberFormat="1" applyFont="1" applyFill="1" applyBorder="1" applyAlignment="1">
      <alignment vertical="top"/>
    </xf>
    <xf numFmtId="169" fontId="6" fillId="0" borderId="17" xfId="0" applyNumberFormat="1" applyFont="1" applyFill="1" applyBorder="1" applyAlignment="1">
      <alignment vertical="top"/>
    </xf>
    <xf numFmtId="169" fontId="6" fillId="0" borderId="0" xfId="0" applyNumberFormat="1" applyFont="1" applyFill="1" applyBorder="1" applyAlignment="1">
      <alignment vertical="top"/>
    </xf>
    <xf numFmtId="169" fontId="6" fillId="0" borderId="0" xfId="0" applyNumberFormat="1" applyFont="1" applyFill="1" applyBorder="1" applyAlignment="1">
      <alignment horizontal="right" vertical="top"/>
    </xf>
    <xf numFmtId="0" fontId="7" fillId="0" borderId="0" xfId="0" applyFont="1" applyAlignment="1">
      <alignment horizontal="justify"/>
    </xf>
    <xf numFmtId="0" fontId="6" fillId="0" borderId="0" xfId="0" applyFont="1" applyAlignment="1">
      <alignment/>
    </xf>
    <xf numFmtId="0" fontId="6" fillId="0" borderId="0" xfId="0" applyFont="1" applyAlignment="1">
      <alignment horizontal="justify"/>
    </xf>
    <xf numFmtId="43" fontId="6" fillId="0" borderId="0" xfId="15" applyNumberFormat="1" applyFont="1" applyFill="1" applyBorder="1" applyAlignment="1">
      <alignment vertical="top"/>
    </xf>
    <xf numFmtId="0" fontId="6" fillId="0" borderId="0" xfId="0" applyFont="1" applyFill="1" applyBorder="1" applyAlignment="1">
      <alignment vertical="top" wrapText="1"/>
    </xf>
    <xf numFmtId="37" fontId="6" fillId="0" borderId="0" xfId="0" applyNumberFormat="1" applyFont="1" applyFill="1" applyAlignment="1">
      <alignment vertical="top" wrapText="1"/>
    </xf>
    <xf numFmtId="0" fontId="9" fillId="0" borderId="0" xfId="0" applyFont="1" applyFill="1" applyAlignment="1">
      <alignment horizontal="left"/>
    </xf>
    <xf numFmtId="169" fontId="6" fillId="0" borderId="16" xfId="15" applyNumberFormat="1" applyFont="1" applyFill="1" applyBorder="1" applyAlignment="1">
      <alignment/>
    </xf>
    <xf numFmtId="38" fontId="5" fillId="0" borderId="0" xfId="0" applyFont="1" applyFill="1" applyAlignment="1">
      <alignment vertical="top" wrapText="1"/>
    </xf>
    <xf numFmtId="169" fontId="6" fillId="0" borderId="0" xfId="15" applyNumberFormat="1" applyFont="1" applyFill="1" applyAlignment="1">
      <alignment horizontal="right" vertical="top" wrapText="1"/>
    </xf>
    <xf numFmtId="38" fontId="6" fillId="0" borderId="0" xfId="0" applyFont="1" applyFill="1" applyAlignment="1">
      <alignment horizontal="right" vertical="top" wrapText="1"/>
    </xf>
    <xf numFmtId="169" fontId="6" fillId="0" borderId="15" xfId="15" applyNumberFormat="1" applyFont="1" applyFill="1" applyBorder="1" applyAlignment="1">
      <alignment vertical="top" wrapText="1"/>
    </xf>
    <xf numFmtId="38" fontId="6" fillId="0" borderId="0" xfId="0" applyFont="1" applyFill="1" applyAlignment="1">
      <alignment horizontal="center" vertical="top" wrapText="1"/>
    </xf>
    <xf numFmtId="43" fontId="8" fillId="0" borderId="0" xfId="15" applyFont="1" applyFill="1" applyAlignment="1">
      <alignment/>
    </xf>
    <xf numFmtId="0" fontId="13" fillId="0" borderId="0" xfId="0" applyFont="1" applyFill="1" applyAlignment="1">
      <alignment vertical="top"/>
    </xf>
    <xf numFmtId="0" fontId="6" fillId="0" borderId="0" xfId="0" applyFont="1" applyFill="1" applyAlignment="1">
      <alignment horizontal="center" wrapText="1"/>
    </xf>
    <xf numFmtId="0" fontId="6" fillId="0" borderId="0" xfId="0" applyFont="1" applyFill="1" applyAlignment="1">
      <alignment horizontal="center" vertical="top" wrapText="1"/>
    </xf>
    <xf numFmtId="169" fontId="6" fillId="0" borderId="15" xfId="15" applyNumberFormat="1" applyFont="1" applyFill="1" applyBorder="1" applyAlignment="1">
      <alignment vertical="top"/>
    </xf>
    <xf numFmtId="169" fontId="0" fillId="0" borderId="0" xfId="15" applyNumberFormat="1" applyFont="1" applyFill="1" applyBorder="1" applyAlignment="1">
      <alignment/>
    </xf>
    <xf numFmtId="0" fontId="0" fillId="0" borderId="0" xfId="0" applyFill="1" applyBorder="1" applyAlignment="1">
      <alignment/>
    </xf>
    <xf numFmtId="0" fontId="1" fillId="0" borderId="0" xfId="0" applyFont="1" applyFill="1" applyAlignment="1">
      <alignment/>
    </xf>
    <xf numFmtId="38" fontId="1" fillId="0" borderId="0" xfId="0" applyFont="1" applyBorder="1" applyAlignment="1">
      <alignment horizontal="center" vertical="center"/>
    </xf>
    <xf numFmtId="169" fontId="0" fillId="0" borderId="18" xfId="15" applyNumberFormat="1" applyFill="1" applyBorder="1" applyAlignment="1">
      <alignment/>
    </xf>
    <xf numFmtId="0" fontId="6" fillId="0" borderId="0" xfId="21" applyNumberFormat="1" applyFont="1" applyFill="1" applyAlignment="1">
      <alignment horizontal="justify" vertical="top" wrapText="1"/>
      <protection/>
    </xf>
    <xf numFmtId="0" fontId="6" fillId="0" borderId="0" xfId="0" applyFont="1" applyFill="1" applyBorder="1" applyAlignment="1" quotePrefix="1">
      <alignment/>
    </xf>
    <xf numFmtId="169" fontId="6" fillId="0" borderId="15" xfId="15" applyNumberFormat="1" applyFont="1" applyFill="1" applyBorder="1" applyAlignment="1">
      <alignment/>
    </xf>
    <xf numFmtId="0" fontId="0" fillId="0" borderId="0" xfId="0" applyFont="1" applyFill="1" applyAlignment="1">
      <alignment/>
    </xf>
    <xf numFmtId="0" fontId="0" fillId="0" borderId="0" xfId="0" applyNumberFormat="1" applyFill="1" applyAlignment="1">
      <alignment/>
    </xf>
    <xf numFmtId="169" fontId="1" fillId="0" borderId="0" xfId="15" applyNumberFormat="1" applyFont="1" applyFill="1" applyAlignment="1">
      <alignment/>
    </xf>
    <xf numFmtId="169" fontId="0" fillId="0" borderId="14" xfId="15" applyNumberFormat="1" applyFont="1" applyFill="1" applyBorder="1" applyAlignment="1">
      <alignment/>
    </xf>
    <xf numFmtId="0" fontId="1" fillId="0" borderId="0" xfId="0" applyFont="1" applyFill="1" applyBorder="1" applyAlignment="1">
      <alignment/>
    </xf>
    <xf numFmtId="169" fontId="1" fillId="0" borderId="15" xfId="15" applyNumberFormat="1" applyFont="1" applyFill="1" applyBorder="1" applyAlignment="1">
      <alignment/>
    </xf>
    <xf numFmtId="0" fontId="0" fillId="0" borderId="0" xfId="0" applyAlignment="1">
      <alignment horizontal="justify"/>
    </xf>
    <xf numFmtId="0" fontId="0" fillId="0" borderId="0" xfId="0"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xf>
    <xf numFmtId="0" fontId="5" fillId="0" borderId="0" xfId="0" applyFont="1" applyAlignment="1">
      <alignment horizontal="left"/>
    </xf>
    <xf numFmtId="169" fontId="0" fillId="0" borderId="0" xfId="15" applyNumberFormat="1" applyFill="1" applyBorder="1" applyAlignment="1">
      <alignment/>
    </xf>
    <xf numFmtId="0" fontId="5" fillId="0" borderId="0" xfId="0" applyFont="1" applyFill="1" applyBorder="1" applyAlignment="1">
      <alignment horizontal="center" wrapText="1"/>
    </xf>
    <xf numFmtId="0" fontId="5" fillId="0" borderId="0" xfId="0" applyFont="1" applyFill="1" applyBorder="1" applyAlignment="1">
      <alignment horizontal="center" vertical="top" wrapText="1"/>
    </xf>
    <xf numFmtId="0" fontId="0" fillId="0" borderId="0" xfId="0" applyFill="1" applyBorder="1" applyAlignment="1">
      <alignment horizontal="justify" wrapText="1"/>
    </xf>
    <xf numFmtId="38" fontId="5" fillId="0" borderId="0" xfId="0" applyFont="1" applyBorder="1" applyAlignment="1">
      <alignment horizontal="center" vertical="center"/>
    </xf>
    <xf numFmtId="0" fontId="6" fillId="0" borderId="0" xfId="0" applyFont="1" applyFill="1" applyAlignment="1">
      <alignment horizontal="left"/>
    </xf>
    <xf numFmtId="0" fontId="5" fillId="0" borderId="0" xfId="0" applyFont="1" applyFill="1" applyAlignment="1">
      <alignment horizontal="justify"/>
    </xf>
    <xf numFmtId="0" fontId="5" fillId="0" borderId="0" xfId="0" applyFont="1" applyFill="1" applyAlignment="1">
      <alignment horizontal="left"/>
    </xf>
    <xf numFmtId="0" fontId="0" fillId="0" borderId="0" xfId="0" applyFill="1" applyAlignment="1">
      <alignment horizontal="justify"/>
    </xf>
    <xf numFmtId="0" fontId="0" fillId="0" borderId="0" xfId="0" applyFill="1" applyAlignment="1">
      <alignment horizontal="left"/>
    </xf>
    <xf numFmtId="169" fontId="6" fillId="0" borderId="14" xfId="15" applyNumberFormat="1" applyFont="1" applyFill="1" applyBorder="1" applyAlignment="1">
      <alignment/>
    </xf>
    <xf numFmtId="169" fontId="6" fillId="0" borderId="0" xfId="15" applyNumberFormat="1" applyFont="1" applyFill="1" applyAlignment="1">
      <alignment/>
    </xf>
    <xf numFmtId="169" fontId="0" fillId="0" borderId="0" xfId="15" applyNumberFormat="1" applyFill="1" applyAlignment="1">
      <alignment/>
    </xf>
    <xf numFmtId="0" fontId="5" fillId="0" borderId="0" xfId="0" applyFont="1" applyFill="1" applyAlignment="1" quotePrefix="1">
      <alignment horizontal="left"/>
    </xf>
    <xf numFmtId="0" fontId="9" fillId="0" borderId="19" xfId="0" applyFont="1" applyFill="1" applyBorder="1" applyAlignment="1">
      <alignment horizontal="center" wrapText="1"/>
    </xf>
    <xf numFmtId="0" fontId="9" fillId="0" borderId="4" xfId="0" applyFont="1" applyFill="1" applyBorder="1" applyAlignment="1">
      <alignment horizontal="center" wrapText="1"/>
    </xf>
    <xf numFmtId="0" fontId="9" fillId="0" borderId="17" xfId="0" applyFont="1" applyFill="1" applyBorder="1" applyAlignment="1">
      <alignment horizontal="center" wrapText="1"/>
    </xf>
    <xf numFmtId="0" fontId="9" fillId="0" borderId="16" xfId="0" applyFont="1" applyFill="1" applyBorder="1" applyAlignment="1">
      <alignment horizontal="center" wrapText="1"/>
    </xf>
    <xf numFmtId="0" fontId="6" fillId="0" borderId="0" xfId="0" applyFont="1" applyAlignment="1">
      <alignment horizontal="justify" vertical="top" wrapText="1"/>
    </xf>
    <xf numFmtId="169" fontId="0" fillId="0" borderId="0" xfId="15" applyNumberFormat="1" applyFill="1" applyBorder="1" applyAlignment="1">
      <alignment/>
    </xf>
    <xf numFmtId="169" fontId="0" fillId="0" borderId="0" xfId="15" applyNumberFormat="1" applyFont="1" applyFill="1" applyBorder="1" applyAlignment="1">
      <alignment/>
    </xf>
    <xf numFmtId="0" fontId="6" fillId="0" borderId="0" xfId="21" applyNumberFormat="1" applyFont="1" applyFill="1" applyAlignment="1">
      <alignment horizontal="justify" vertical="top" wrapText="1"/>
      <protection/>
    </xf>
    <xf numFmtId="0" fontId="6" fillId="0" borderId="0" xfId="0" applyNumberFormat="1" applyFont="1" applyFill="1" applyAlignment="1">
      <alignment horizontal="justify" vertical="top" wrapText="1"/>
    </xf>
    <xf numFmtId="0" fontId="5" fillId="0" borderId="0" xfId="0" applyFont="1" applyFill="1" applyAlignment="1">
      <alignment horizontal="center" vertical="top"/>
    </xf>
    <xf numFmtId="37" fontId="6" fillId="0" borderId="0" xfId="0" applyNumberFormat="1" applyFont="1" applyFill="1" applyAlignment="1">
      <alignment horizontal="justify" vertical="top" wrapText="1"/>
    </xf>
    <xf numFmtId="0" fontId="6" fillId="0" borderId="0" xfId="0" applyFont="1" applyFill="1" applyAlignment="1">
      <alignment vertical="top" wrapText="1"/>
    </xf>
    <xf numFmtId="0" fontId="0" fillId="0" borderId="0" xfId="0" applyAlignment="1">
      <alignment horizontal="justify" vertical="top" wrapText="1"/>
    </xf>
    <xf numFmtId="0" fontId="0" fillId="0" borderId="0" xfId="0" applyFill="1" applyAlignment="1">
      <alignment horizontal="justify" wrapText="1"/>
    </xf>
    <xf numFmtId="0" fontId="14" fillId="0" borderId="0" xfId="0" applyFont="1" applyFill="1" applyAlignment="1">
      <alignment horizontal="justify" vertical="top" wrapText="1"/>
    </xf>
    <xf numFmtId="0" fontId="9" fillId="0" borderId="0" xfId="0" applyFont="1" applyFill="1" applyAlignment="1">
      <alignment horizontal="center"/>
    </xf>
    <xf numFmtId="0" fontId="8" fillId="0" borderId="0" xfId="0" applyFont="1" applyAlignment="1">
      <alignment horizontal="justify" wrapText="1"/>
    </xf>
    <xf numFmtId="0" fontId="5" fillId="0" borderId="0" xfId="0" applyFont="1" applyFill="1" applyAlignment="1">
      <alignment horizontal="center"/>
    </xf>
    <xf numFmtId="0" fontId="6" fillId="0" borderId="0" xfId="0" applyFont="1" applyFill="1" applyAlignment="1">
      <alignment horizontal="justify" wrapText="1"/>
    </xf>
    <xf numFmtId="0" fontId="5" fillId="0" borderId="0" xfId="0" applyFont="1" applyAlignment="1">
      <alignment horizontal="left"/>
    </xf>
    <xf numFmtId="0" fontId="6" fillId="0" borderId="0" xfId="0" applyFont="1" applyAlignment="1">
      <alignment horizontal="justify" vertical="top" wrapText="1"/>
    </xf>
    <xf numFmtId="0" fontId="6" fillId="0" borderId="0" xfId="0" applyFont="1" applyFill="1" applyAlignment="1">
      <alignment horizontal="left"/>
    </xf>
    <xf numFmtId="38" fontId="6" fillId="0" borderId="0" xfId="0" applyFont="1" applyFill="1" applyAlignment="1">
      <alignment horizontal="justify" wrapText="1"/>
    </xf>
    <xf numFmtId="38" fontId="6" fillId="0" borderId="0" xfId="0" applyFont="1" applyFill="1" applyAlignment="1">
      <alignment horizontal="left"/>
    </xf>
    <xf numFmtId="38" fontId="8" fillId="0" borderId="0" xfId="0" applyFont="1" applyFill="1" applyAlignment="1">
      <alignment horizontal="left" vertical="top" wrapText="1"/>
    </xf>
    <xf numFmtId="38" fontId="6" fillId="0" borderId="0" xfId="0" applyFont="1" applyFill="1" applyAlignment="1">
      <alignment horizontal="justify" vertical="justify" wrapText="1"/>
    </xf>
    <xf numFmtId="38" fontId="6" fillId="0" borderId="0" xfId="0" applyFont="1" applyFill="1" applyAlignment="1">
      <alignment horizontal="justify" vertical="top" wrapText="1"/>
    </xf>
    <xf numFmtId="0" fontId="6" fillId="0" borderId="0" xfId="0" applyFont="1" applyFill="1" applyAlignment="1">
      <alignment horizontal="left" vertical="top" wrapText="1"/>
    </xf>
    <xf numFmtId="0" fontId="6" fillId="0" borderId="0" xfId="0" applyFont="1" applyAlignment="1">
      <alignment horizontal="left"/>
    </xf>
    <xf numFmtId="38" fontId="6" fillId="0" borderId="0" xfId="0" applyFont="1" applyFill="1" applyAlignment="1">
      <alignment horizontal="left" vertical="top" wrapText="1"/>
    </xf>
    <xf numFmtId="0" fontId="5" fillId="0" borderId="0" xfId="0" applyFont="1" applyFill="1" applyAlignment="1">
      <alignment horizontal="left" vertical="top" wrapText="1"/>
    </xf>
    <xf numFmtId="1" fontId="6" fillId="0" borderId="0" xfId="0" applyNumberFormat="1" applyFont="1" applyFill="1" applyAlignment="1">
      <alignment horizontal="left" vertical="top"/>
    </xf>
    <xf numFmtId="38" fontId="5" fillId="0" borderId="0" xfId="0" applyFont="1" applyFill="1" applyAlignment="1">
      <alignment horizontal="justify" vertical="top" wrapText="1"/>
    </xf>
    <xf numFmtId="2" fontId="6" fillId="0" borderId="0" xfId="0" applyNumberFormat="1" applyFont="1" applyFill="1" applyAlignment="1">
      <alignment horizontal="justify" vertical="top" wrapText="1"/>
    </xf>
    <xf numFmtId="0" fontId="6" fillId="0" borderId="0" xfId="0" applyFont="1" applyAlignment="1">
      <alignment horizontal="justify" wrapText="1"/>
    </xf>
    <xf numFmtId="0" fontId="6" fillId="0" borderId="0" xfId="0" applyFont="1" applyFill="1" applyAlignment="1">
      <alignment horizontal="justify" vertical="top" wrapText="1"/>
    </xf>
    <xf numFmtId="0" fontId="6" fillId="0" borderId="0" xfId="0" applyFont="1" applyFill="1" applyAlignment="1">
      <alignment horizontal="justify" vertical="top"/>
    </xf>
    <xf numFmtId="169" fontId="0" fillId="0" borderId="16" xfId="15" applyNumberFormat="1" applyFill="1" applyBorder="1" applyAlignment="1">
      <alignment/>
    </xf>
    <xf numFmtId="0" fontId="18" fillId="0" borderId="0" xfId="0" applyFont="1" applyFill="1" applyBorder="1" applyAlignment="1">
      <alignment horizontal="justify" vertical="top" wrapText="1"/>
    </xf>
    <xf numFmtId="0" fontId="14" fillId="0" borderId="0" xfId="0" applyFont="1" applyAlignment="1">
      <alignment horizontal="justify"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KLSE not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FMB%20June06%20consol\CONSOL%20BS%20June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or's"/>
      <sheetName val="FMB_audit06 "/>
      <sheetName val="FHB_Audit06"/>
      <sheetName val="FCS_Audit06"/>
      <sheetName val="FNS_Audit06"/>
      <sheetName val="FHB_FST_Mar06 "/>
      <sheetName val="Director's (2)"/>
      <sheetName val="FMB_Apr06"/>
      <sheetName val="FMB_May06"/>
      <sheetName val="FMB_Jun06"/>
      <sheetName val="asset held for sale-ocsb"/>
      <sheetName val="FNS_Feb06"/>
      <sheetName val="FCS_Feb06"/>
      <sheetName val="FHB_Feb06"/>
      <sheetName val="FHB_FST_Feb06"/>
      <sheetName val="FMB_Feb06"/>
    </sheetNames>
    <sheetDataSet>
      <sheetData sheetId="9">
        <row r="10">
          <cell r="D10">
            <v>16114077.51</v>
          </cell>
        </row>
        <row r="34">
          <cell r="D34">
            <v>11842750.31</v>
          </cell>
        </row>
        <row r="51">
          <cell r="D51">
            <v>37906295.2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1"/>
  </sheetPr>
  <dimension ref="A1:E70"/>
  <sheetViews>
    <sheetView tabSelected="1" workbookViewId="0" topLeftCell="A28">
      <selection activeCell="A63" sqref="A63:E63"/>
    </sheetView>
  </sheetViews>
  <sheetFormatPr defaultColWidth="9.140625" defaultRowHeight="12.75"/>
  <cols>
    <col min="1" max="1" width="52.7109375" style="2" customWidth="1"/>
    <col min="2" max="2" width="12.28125" style="2" customWidth="1"/>
    <col min="3" max="3" width="2.8515625" style="2" customWidth="1"/>
    <col min="4" max="4" width="11.57421875" style="2" customWidth="1"/>
    <col min="5" max="16384" width="9.140625" style="2" customWidth="1"/>
  </cols>
  <sheetData>
    <row r="1" spans="1:3" ht="12.75">
      <c r="A1" s="1" t="s">
        <v>31</v>
      </c>
      <c r="B1" s="1"/>
      <c r="C1" s="1"/>
    </row>
    <row r="2" spans="1:3" ht="12.75">
      <c r="A2" s="1" t="s">
        <v>32</v>
      </c>
      <c r="B2" s="1"/>
      <c r="C2" s="1"/>
    </row>
    <row r="3" spans="1:3" ht="12.75">
      <c r="A3" s="1" t="s">
        <v>202</v>
      </c>
      <c r="B3" s="1"/>
      <c r="C3" s="1"/>
    </row>
    <row r="4" spans="2:4" ht="12.75">
      <c r="B4" s="4" t="s">
        <v>160</v>
      </c>
      <c r="D4" s="4" t="s">
        <v>123</v>
      </c>
    </row>
    <row r="5" spans="2:4" ht="12.75">
      <c r="B5" s="4" t="s">
        <v>34</v>
      </c>
      <c r="D5" s="3" t="s">
        <v>33</v>
      </c>
    </row>
    <row r="6" spans="2:4" ht="12.75">
      <c r="B6" s="4" t="s">
        <v>201</v>
      </c>
      <c r="D6" s="4" t="s">
        <v>176</v>
      </c>
    </row>
    <row r="7" spans="1:4" ht="12.75">
      <c r="A7" s="1" t="s">
        <v>232</v>
      </c>
      <c r="B7" s="4" t="s">
        <v>36</v>
      </c>
      <c r="D7" s="4" t="s">
        <v>36</v>
      </c>
    </row>
    <row r="8" spans="1:4" ht="12.75">
      <c r="A8" s="1"/>
      <c r="B8" s="1"/>
      <c r="C8" s="1"/>
      <c r="D8" s="1"/>
    </row>
    <row r="9" spans="1:4" ht="12.75">
      <c r="A9" s="148" t="s">
        <v>35</v>
      </c>
      <c r="B9" s="13">
        <v>31</v>
      </c>
      <c r="C9" s="1"/>
      <c r="D9" s="13">
        <v>18202</v>
      </c>
    </row>
    <row r="10" spans="1:4" ht="12.75" hidden="1">
      <c r="A10" s="148" t="s">
        <v>37</v>
      </c>
      <c r="B10" s="13"/>
      <c r="C10" s="1"/>
      <c r="D10" s="13"/>
    </row>
    <row r="11" spans="1:4" ht="12.75" hidden="1">
      <c r="A11" s="148" t="s">
        <v>39</v>
      </c>
      <c r="B11" s="13">
        <v>0</v>
      </c>
      <c r="C11" s="1"/>
      <c r="D11" s="13">
        <v>0</v>
      </c>
    </row>
    <row r="12" spans="1:4" ht="12.75" hidden="1">
      <c r="A12" s="148" t="s">
        <v>40</v>
      </c>
      <c r="B12" s="13">
        <v>0</v>
      </c>
      <c r="C12" s="1"/>
      <c r="D12" s="13">
        <v>0</v>
      </c>
    </row>
    <row r="13" spans="1:4" ht="12.75">
      <c r="A13" s="148" t="s">
        <v>38</v>
      </c>
      <c r="B13" s="13">
        <v>0</v>
      </c>
      <c r="C13" s="1"/>
      <c r="D13" s="13">
        <v>164</v>
      </c>
    </row>
    <row r="14" spans="2:4" ht="12.75">
      <c r="B14" s="13"/>
      <c r="D14" s="13"/>
    </row>
    <row r="15" spans="1:4" ht="12.75">
      <c r="A15" s="149" t="s">
        <v>233</v>
      </c>
      <c r="B15" s="74">
        <f>SUM(B9:B14)</f>
        <v>31</v>
      </c>
      <c r="C15" s="66"/>
      <c r="D15" s="74">
        <f>SUM(D9:D14)</f>
        <v>18366</v>
      </c>
    </row>
    <row r="16" spans="2:4" ht="12.75">
      <c r="B16" s="13"/>
      <c r="D16" s="13"/>
    </row>
    <row r="17" spans="1:4" ht="12.75">
      <c r="A17" s="1" t="s">
        <v>41</v>
      </c>
      <c r="B17" s="13"/>
      <c r="C17" s="1"/>
      <c r="D17" s="13"/>
    </row>
    <row r="18" spans="2:4" ht="12.75">
      <c r="B18" s="13"/>
      <c r="D18" s="13"/>
    </row>
    <row r="19" spans="1:4" ht="12.75">
      <c r="A19" s="2" t="s">
        <v>42</v>
      </c>
      <c r="B19" s="13">
        <v>0</v>
      </c>
      <c r="D19" s="13">
        <v>7987</v>
      </c>
    </row>
    <row r="20" spans="1:4" ht="12.75">
      <c r="A20" s="2" t="s">
        <v>43</v>
      </c>
      <c r="B20" s="13">
        <f>56645+380</f>
        <v>57025</v>
      </c>
      <c r="D20" s="13">
        <v>40492</v>
      </c>
    </row>
    <row r="21" spans="1:4" ht="12.75">
      <c r="A21" s="2" t="s">
        <v>189</v>
      </c>
      <c r="B21" s="13">
        <v>32890</v>
      </c>
      <c r="D21" s="13">
        <v>32890</v>
      </c>
    </row>
    <row r="22" spans="1:4" ht="12.75">
      <c r="A22" s="2" t="s">
        <v>44</v>
      </c>
      <c r="B22" s="13">
        <f>90029+77</f>
        <v>90106</v>
      </c>
      <c r="D22" s="13">
        <v>88864</v>
      </c>
    </row>
    <row r="23" spans="2:4" ht="12.75">
      <c r="B23" s="13"/>
      <c r="D23" s="13"/>
    </row>
    <row r="24" spans="1:4" ht="12.75">
      <c r="A24" s="2" t="s">
        <v>234</v>
      </c>
      <c r="B24" s="74">
        <f>SUM(B19:B23)</f>
        <v>180021</v>
      </c>
      <c r="D24" s="74">
        <f>SUM(D19:D23)</f>
        <v>170233</v>
      </c>
    </row>
    <row r="25" spans="2:4" ht="12.75">
      <c r="B25" s="150"/>
      <c r="C25" s="1"/>
      <c r="D25" s="150"/>
    </row>
    <row r="26" spans="1:4" ht="12.75">
      <c r="A26" s="2" t="s">
        <v>211</v>
      </c>
      <c r="B26" s="13">
        <v>0</v>
      </c>
      <c r="D26" s="13">
        <v>0</v>
      </c>
    </row>
    <row r="27" spans="2:4" ht="12.75">
      <c r="B27" s="13"/>
      <c r="D27" s="13"/>
    </row>
    <row r="28" spans="1:4" ht="13.5" thickBot="1">
      <c r="A28" s="1" t="s">
        <v>240</v>
      </c>
      <c r="B28" s="153">
        <f>+B24+B15</f>
        <v>180052</v>
      </c>
      <c r="C28" s="1"/>
      <c r="D28" s="153">
        <f>+D24+D15</f>
        <v>188599</v>
      </c>
    </row>
    <row r="29" spans="2:4" ht="13.5" thickTop="1">
      <c r="B29" s="13"/>
      <c r="D29" s="13"/>
    </row>
    <row r="30" spans="2:4" ht="12.75">
      <c r="B30" s="13"/>
      <c r="D30" s="13"/>
    </row>
    <row r="31" spans="1:4" ht="12.75">
      <c r="A31" s="1" t="s">
        <v>48</v>
      </c>
      <c r="B31" s="13"/>
      <c r="C31" s="1"/>
      <c r="D31" s="13"/>
    </row>
    <row r="32" spans="2:4" ht="12.75">
      <c r="B32" s="13"/>
      <c r="D32" s="13"/>
    </row>
    <row r="33" spans="1:4" ht="12.75">
      <c r="A33" s="2" t="s">
        <v>49</v>
      </c>
      <c r="B33" s="13">
        <v>136208</v>
      </c>
      <c r="D33" s="13">
        <v>136208</v>
      </c>
    </row>
    <row r="34" spans="1:4" ht="25.5" hidden="1">
      <c r="A34" s="8" t="s">
        <v>52</v>
      </c>
      <c r="B34" s="73"/>
      <c r="C34" s="8"/>
      <c r="D34" s="73"/>
    </row>
    <row r="35" spans="1:4" ht="12.75">
      <c r="A35" s="2" t="s">
        <v>50</v>
      </c>
      <c r="B35" s="14">
        <f>8541+275+(30902-84)+84</f>
        <v>39718</v>
      </c>
      <c r="D35" s="14">
        <f>8541+275+84+34677</f>
        <v>43577</v>
      </c>
    </row>
    <row r="36" spans="1:4" ht="12.75">
      <c r="A36" s="2" t="s">
        <v>342</v>
      </c>
      <c r="B36" s="13">
        <f>SUM(B33:B35)</f>
        <v>175926</v>
      </c>
      <c r="D36" s="13">
        <f>SUM(D33:D35)</f>
        <v>179785</v>
      </c>
    </row>
    <row r="37" spans="2:4" ht="12.75">
      <c r="B37" s="13"/>
      <c r="D37" s="13"/>
    </row>
    <row r="38" spans="1:4" ht="12.75">
      <c r="A38" s="2" t="s">
        <v>343</v>
      </c>
      <c r="B38" s="14">
        <v>0</v>
      </c>
      <c r="D38" s="14">
        <v>0</v>
      </c>
    </row>
    <row r="39" spans="1:4" ht="12.75">
      <c r="A39" s="1" t="s">
        <v>237</v>
      </c>
      <c r="B39" s="13">
        <f>SUM(B33:B35)</f>
        <v>175926</v>
      </c>
      <c r="D39" s="13">
        <f>SUM(D33:D35)</f>
        <v>179785</v>
      </c>
    </row>
    <row r="40" spans="2:4" ht="12.75" hidden="1">
      <c r="B40" s="13"/>
      <c r="D40" s="13"/>
    </row>
    <row r="41" spans="1:4" ht="12.75" hidden="1">
      <c r="A41" s="1" t="s">
        <v>51</v>
      </c>
      <c r="B41" s="13">
        <v>0</v>
      </c>
      <c r="C41" s="1"/>
      <c r="D41" s="13">
        <v>0</v>
      </c>
    </row>
    <row r="42" spans="2:4" ht="12.75">
      <c r="B42" s="13"/>
      <c r="D42" s="13"/>
    </row>
    <row r="43" spans="1:4" ht="12.75">
      <c r="A43" s="1" t="s">
        <v>239</v>
      </c>
      <c r="B43" s="13"/>
      <c r="C43" s="1"/>
      <c r="D43" s="13"/>
    </row>
    <row r="44" spans="2:4" ht="12.75">
      <c r="B44" s="13"/>
      <c r="D44" s="13"/>
    </row>
    <row r="45" spans="1:4" ht="12.75">
      <c r="A45" s="2" t="s">
        <v>47</v>
      </c>
      <c r="B45" s="140">
        <v>648</v>
      </c>
      <c r="C45" s="141"/>
      <c r="D45" s="140">
        <v>701</v>
      </c>
    </row>
    <row r="46" spans="1:4" ht="12.75" hidden="1">
      <c r="A46" s="2" t="s">
        <v>169</v>
      </c>
      <c r="B46" s="140">
        <v>0</v>
      </c>
      <c r="C46" s="141"/>
      <c r="D46" s="140">
        <v>0</v>
      </c>
    </row>
    <row r="47" spans="1:4" ht="12.75" hidden="1">
      <c r="A47" s="2" t="s">
        <v>63</v>
      </c>
      <c r="B47" s="140">
        <v>0</v>
      </c>
      <c r="C47" s="141"/>
      <c r="D47" s="140">
        <v>0</v>
      </c>
    </row>
    <row r="48" spans="2:4" ht="12.75">
      <c r="B48" s="140"/>
      <c r="C48" s="141"/>
      <c r="D48" s="140"/>
    </row>
    <row r="49" spans="2:4" ht="12.75" hidden="1">
      <c r="B49" s="13">
        <f>SUM(B45:B48)</f>
        <v>648</v>
      </c>
      <c r="D49" s="13">
        <v>701</v>
      </c>
    </row>
    <row r="50" spans="1:4" ht="12.75">
      <c r="A50" s="1" t="s">
        <v>45</v>
      </c>
      <c r="B50" s="13"/>
      <c r="C50" s="1"/>
      <c r="D50" s="13"/>
    </row>
    <row r="51" spans="2:4" ht="12.75">
      <c r="B51" s="13"/>
      <c r="D51" s="13"/>
    </row>
    <row r="52" spans="1:4" ht="12.75">
      <c r="A52" s="2" t="s">
        <v>46</v>
      </c>
      <c r="B52" s="13">
        <f>4+495</f>
        <v>499</v>
      </c>
      <c r="D52" s="13">
        <f>4741+109</f>
        <v>4850</v>
      </c>
    </row>
    <row r="53" spans="1:4" ht="12.75">
      <c r="A53" s="2" t="s">
        <v>63</v>
      </c>
      <c r="B53" s="13">
        <v>0</v>
      </c>
      <c r="D53" s="13">
        <v>0</v>
      </c>
    </row>
    <row r="54" spans="1:4" ht="12.75">
      <c r="A54" s="2" t="s">
        <v>47</v>
      </c>
      <c r="B54" s="13">
        <v>2979</v>
      </c>
      <c r="D54" s="13">
        <v>3263</v>
      </c>
    </row>
    <row r="55" spans="1:4" ht="12.75">
      <c r="A55" s="2" t="s">
        <v>170</v>
      </c>
      <c r="B55" s="13">
        <v>0</v>
      </c>
      <c r="D55" s="13">
        <v>0</v>
      </c>
    </row>
    <row r="56" spans="2:4" ht="12.75">
      <c r="B56" s="13"/>
      <c r="D56" s="13"/>
    </row>
    <row r="57" spans="1:4" ht="12.75">
      <c r="A57" s="2" t="s">
        <v>235</v>
      </c>
      <c r="B57" s="74">
        <f>SUM(B52:B56)</f>
        <v>3478</v>
      </c>
      <c r="D57" s="74">
        <f>SUM(D52:D56)</f>
        <v>8113</v>
      </c>
    </row>
    <row r="58" spans="2:4" ht="12.75">
      <c r="B58" s="151"/>
      <c r="C58" s="141"/>
      <c r="D58" s="151"/>
    </row>
    <row r="59" spans="1:4" ht="12.75">
      <c r="A59" s="148" t="s">
        <v>236</v>
      </c>
      <c r="B59" s="140">
        <f>+B57+B45</f>
        <v>4126</v>
      </c>
      <c r="C59" s="141"/>
      <c r="D59" s="140">
        <f>+D57+D45</f>
        <v>8814</v>
      </c>
    </row>
    <row r="60" spans="2:4" ht="12.75">
      <c r="B60" s="140"/>
      <c r="C60" s="141"/>
      <c r="D60" s="140"/>
    </row>
    <row r="61" spans="1:4" ht="13.5" thickBot="1">
      <c r="A61" s="1" t="s">
        <v>238</v>
      </c>
      <c r="B61" s="153">
        <f>+B59+B39</f>
        <v>180052</v>
      </c>
      <c r="C61" s="152"/>
      <c r="D61" s="153">
        <f>+D59+D39</f>
        <v>188599</v>
      </c>
    </row>
    <row r="62" spans="2:4" ht="13.5" thickTop="1">
      <c r="B62" s="66"/>
      <c r="D62" s="66"/>
    </row>
    <row r="63" spans="1:5" ht="26.25" customHeight="1">
      <c r="A63" s="188" t="s">
        <v>204</v>
      </c>
      <c r="B63" s="213"/>
      <c r="C63" s="213"/>
      <c r="D63" s="213"/>
      <c r="E63" s="213"/>
    </row>
    <row r="64" spans="2:4" ht="12.75">
      <c r="B64" s="66"/>
      <c r="D64" s="66"/>
    </row>
    <row r="65" spans="2:4" ht="12.75">
      <c r="B65" s="66"/>
      <c r="D65" s="66"/>
    </row>
    <row r="66" spans="1:5" ht="24.75" customHeight="1">
      <c r="A66" s="187" t="s">
        <v>337</v>
      </c>
      <c r="B66" s="187"/>
      <c r="C66" s="187"/>
      <c r="D66" s="187"/>
      <c r="E66" s="187"/>
    </row>
    <row r="67" spans="2:3" ht="12.75">
      <c r="B67" s="33"/>
      <c r="C67" s="33"/>
    </row>
    <row r="70" ht="12.75">
      <c r="A70" s="33" t="s">
        <v>344</v>
      </c>
    </row>
  </sheetData>
  <mergeCells count="2">
    <mergeCell ref="A63:E63"/>
    <mergeCell ref="A66:E66"/>
  </mergeCells>
  <printOptions horizontalCentered="1"/>
  <pageMargins left="0.75" right="0.75" top="0.46" bottom="0.41" header="0.33" footer="0.3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H72"/>
  <sheetViews>
    <sheetView workbookViewId="0" topLeftCell="A35">
      <selection activeCell="S59" sqref="S59:Y62"/>
    </sheetView>
  </sheetViews>
  <sheetFormatPr defaultColWidth="9.140625" defaultRowHeight="12.75"/>
  <cols>
    <col min="1" max="1" width="40.421875" style="2" customWidth="1"/>
    <col min="2" max="2" width="14.421875" style="2" customWidth="1"/>
    <col min="3" max="3" width="3.57421875" style="2" customWidth="1"/>
    <col min="4" max="4" width="11.8515625" style="2" customWidth="1"/>
    <col min="5" max="5" width="4.00390625" style="2" customWidth="1"/>
    <col min="6" max="6" width="12.421875" style="2" bestFit="1" customWidth="1"/>
    <col min="7" max="7" width="3.28125" style="2" customWidth="1"/>
    <col min="8" max="8" width="15.140625" style="2" bestFit="1" customWidth="1"/>
    <col min="9" max="16384" width="9.140625" style="2" customWidth="1"/>
  </cols>
  <sheetData>
    <row r="1" ht="12.75">
      <c r="A1" s="1" t="s">
        <v>31</v>
      </c>
    </row>
    <row r="2" ht="12.75">
      <c r="A2" s="1" t="s">
        <v>54</v>
      </c>
    </row>
    <row r="3" spans="1:6" ht="12.75">
      <c r="A3" s="1" t="s">
        <v>203</v>
      </c>
      <c r="F3" s="141"/>
    </row>
    <row r="4" spans="1:8" ht="12.75">
      <c r="A4" s="1"/>
      <c r="D4" s="143" t="s">
        <v>207</v>
      </c>
      <c r="F4" s="141"/>
      <c r="H4" s="143" t="s">
        <v>207</v>
      </c>
    </row>
    <row r="5" spans="4:8" ht="12.75">
      <c r="D5" s="143" t="s">
        <v>209</v>
      </c>
      <c r="F5" s="143" t="s">
        <v>208</v>
      </c>
      <c r="G5" s="142"/>
      <c r="H5" s="143" t="s">
        <v>341</v>
      </c>
    </row>
    <row r="6" spans="2:8" ht="12.75">
      <c r="B6" s="142" t="s">
        <v>212</v>
      </c>
      <c r="C6" s="142"/>
      <c r="D6" s="4" t="s">
        <v>340</v>
      </c>
      <c r="E6" s="4"/>
      <c r="F6" s="143" t="s">
        <v>210</v>
      </c>
      <c r="G6" s="4"/>
      <c r="H6" s="143" t="s">
        <v>289</v>
      </c>
    </row>
    <row r="7" spans="2:8" ht="12.75">
      <c r="B7" s="4" t="s">
        <v>201</v>
      </c>
      <c r="C7" s="4"/>
      <c r="D7" s="4" t="s">
        <v>205</v>
      </c>
      <c r="E7" s="4"/>
      <c r="F7" s="4" t="s">
        <v>201</v>
      </c>
      <c r="G7" s="4"/>
      <c r="H7" s="4" t="s">
        <v>205</v>
      </c>
    </row>
    <row r="8" spans="1:8" ht="12.75">
      <c r="A8" s="1" t="s">
        <v>284</v>
      </c>
      <c r="B8" s="4" t="s">
        <v>55</v>
      </c>
      <c r="C8" s="4"/>
      <c r="D8" s="4" t="s">
        <v>55</v>
      </c>
      <c r="E8" s="4"/>
      <c r="F8" s="4" t="s">
        <v>55</v>
      </c>
      <c r="G8" s="4"/>
      <c r="H8" s="4" t="s">
        <v>55</v>
      </c>
    </row>
    <row r="10" spans="1:8" ht="12.75">
      <c r="A10" s="2" t="s">
        <v>56</v>
      </c>
      <c r="B10" s="5">
        <v>0</v>
      </c>
      <c r="C10" s="5"/>
      <c r="D10" s="5">
        <v>525</v>
      </c>
      <c r="E10" s="5"/>
      <c r="F10" s="5">
        <v>0</v>
      </c>
      <c r="G10" s="5"/>
      <c r="H10" s="5">
        <v>525</v>
      </c>
    </row>
    <row r="11" spans="1:8" ht="12.75">
      <c r="A11" s="2" t="s">
        <v>58</v>
      </c>
      <c r="B11" s="5">
        <v>0</v>
      </c>
      <c r="C11" s="5"/>
      <c r="D11" s="5">
        <v>0</v>
      </c>
      <c r="E11" s="5"/>
      <c r="F11" s="5">
        <v>0</v>
      </c>
      <c r="G11" s="5"/>
      <c r="H11" s="5">
        <v>0</v>
      </c>
    </row>
    <row r="12" spans="2:8" ht="12.75">
      <c r="B12" s="9"/>
      <c r="C12" s="9"/>
      <c r="D12" s="9"/>
      <c r="E12" s="179"/>
      <c r="F12" s="9"/>
      <c r="G12" s="9"/>
      <c r="H12" s="9"/>
    </row>
    <row r="13" spans="1:8" ht="12.75">
      <c r="A13" s="2" t="s">
        <v>57</v>
      </c>
      <c r="B13" s="5">
        <f>SUM(B10:B12)</f>
        <v>0</v>
      </c>
      <c r="C13" s="5"/>
      <c r="D13" s="5">
        <f>SUM(D10:D12)</f>
        <v>525</v>
      </c>
      <c r="E13" s="179"/>
      <c r="F13" s="5">
        <f>SUM(F10:F12)</f>
        <v>0</v>
      </c>
      <c r="G13" s="5"/>
      <c r="H13" s="5">
        <f>SUM(H10:H12)</f>
        <v>525</v>
      </c>
    </row>
    <row r="14" spans="2:8" ht="12.75">
      <c r="B14" s="5"/>
      <c r="C14" s="5"/>
      <c r="D14" s="5"/>
      <c r="E14" s="179"/>
      <c r="F14" s="5"/>
      <c r="G14" s="5"/>
      <c r="H14" s="5"/>
    </row>
    <row r="15" spans="1:8" ht="27" customHeight="1">
      <c r="A15" s="163" t="s">
        <v>334</v>
      </c>
      <c r="B15" s="5">
        <v>-3464</v>
      </c>
      <c r="C15" s="5"/>
      <c r="D15" s="5">
        <v>0</v>
      </c>
      <c r="E15" s="179"/>
      <c r="F15" s="5">
        <v>-3464</v>
      </c>
      <c r="G15" s="5"/>
      <c r="H15" s="5">
        <v>0</v>
      </c>
    </row>
    <row r="16" spans="1:8" ht="12.75">
      <c r="A16" s="2" t="s">
        <v>60</v>
      </c>
      <c r="B16" s="5">
        <f>1148-304</f>
        <v>844</v>
      </c>
      <c r="C16" s="5"/>
      <c r="D16" s="5">
        <v>98</v>
      </c>
      <c r="E16" s="179"/>
      <c r="F16" s="5">
        <f>1148-304</f>
        <v>844</v>
      </c>
      <c r="G16" s="5"/>
      <c r="H16" s="5">
        <v>98</v>
      </c>
    </row>
    <row r="17" spans="1:8" ht="12.75">
      <c r="A17" s="2" t="s">
        <v>288</v>
      </c>
      <c r="B17" s="5">
        <f>-2703+2166</f>
        <v>-537</v>
      </c>
      <c r="C17" s="5"/>
      <c r="D17" s="5">
        <f>-122-672</f>
        <v>-794</v>
      </c>
      <c r="E17" s="179"/>
      <c r="F17" s="5">
        <f>-2703+2166</f>
        <v>-537</v>
      </c>
      <c r="G17" s="5"/>
      <c r="H17" s="5">
        <f>+D17</f>
        <v>-794</v>
      </c>
    </row>
    <row r="18" spans="1:8" ht="12.75">
      <c r="A18" s="2" t="s">
        <v>59</v>
      </c>
      <c r="B18" s="5">
        <f>-37+30</f>
        <v>-7</v>
      </c>
      <c r="C18" s="5"/>
      <c r="D18" s="5">
        <v>-19</v>
      </c>
      <c r="E18" s="179"/>
      <c r="F18" s="5">
        <f>-37+30</f>
        <v>-7</v>
      </c>
      <c r="G18" s="5"/>
      <c r="H18" s="5">
        <v>-19</v>
      </c>
    </row>
    <row r="19" spans="2:8" ht="12.75">
      <c r="B19" s="9"/>
      <c r="C19" s="9"/>
      <c r="D19" s="9"/>
      <c r="E19" s="179"/>
      <c r="F19" s="9"/>
      <c r="G19" s="9"/>
      <c r="H19" s="9"/>
    </row>
    <row r="20" spans="1:8" ht="12.75">
      <c r="A20" s="2" t="s">
        <v>177</v>
      </c>
      <c r="B20" s="5">
        <f>SUM(B13:B19)</f>
        <v>-3164</v>
      </c>
      <c r="C20" s="5"/>
      <c r="D20" s="5">
        <f>SUM(D13:D19)</f>
        <v>-190</v>
      </c>
      <c r="E20" s="179"/>
      <c r="F20" s="5">
        <f>SUM(F13:F19)</f>
        <v>-3164</v>
      </c>
      <c r="G20" s="5"/>
      <c r="H20" s="5">
        <f>SUM(H13:H19)</f>
        <v>-190</v>
      </c>
    </row>
    <row r="21" spans="2:8" ht="12.75">
      <c r="B21" s="5"/>
      <c r="C21" s="5"/>
      <c r="D21" s="5"/>
      <c r="E21" s="179"/>
      <c r="F21" s="5"/>
      <c r="G21" s="5"/>
      <c r="H21" s="5"/>
    </row>
    <row r="22" spans="1:8" ht="12.75">
      <c r="A22" s="1" t="s">
        <v>331</v>
      </c>
      <c r="B22" s="5"/>
      <c r="C22" s="5"/>
      <c r="D22" s="5"/>
      <c r="E22" s="179"/>
      <c r="F22" s="5"/>
      <c r="G22" s="5"/>
      <c r="H22" s="5"/>
    </row>
    <row r="23" spans="2:8" ht="12.75">
      <c r="B23" s="5"/>
      <c r="C23" s="5"/>
      <c r="D23" s="5"/>
      <c r="E23" s="179"/>
      <c r="F23" s="5"/>
      <c r="G23" s="5"/>
      <c r="H23" s="5"/>
    </row>
    <row r="24" spans="1:8" ht="12.75">
      <c r="A24" s="2" t="s">
        <v>56</v>
      </c>
      <c r="B24" s="5">
        <v>2751</v>
      </c>
      <c r="C24" s="5"/>
      <c r="D24" s="5">
        <f>53571-D10</f>
        <v>53046</v>
      </c>
      <c r="E24" s="179"/>
      <c r="F24" s="5">
        <f>+B24</f>
        <v>2751</v>
      </c>
      <c r="G24" s="6"/>
      <c r="H24" s="5">
        <f>+D24</f>
        <v>53046</v>
      </c>
    </row>
    <row r="25" spans="1:8" ht="12.75">
      <c r="A25" s="2" t="s">
        <v>58</v>
      </c>
      <c r="B25" s="5">
        <v>-1507</v>
      </c>
      <c r="C25" s="5"/>
      <c r="D25" s="5">
        <v>-35742</v>
      </c>
      <c r="E25" s="179"/>
      <c r="F25" s="5">
        <f>+B25</f>
        <v>-1507</v>
      </c>
      <c r="G25" s="5"/>
      <c r="H25" s="5">
        <v>-35742</v>
      </c>
    </row>
    <row r="26" spans="2:8" ht="12.75">
      <c r="B26" s="9"/>
      <c r="C26" s="9"/>
      <c r="D26" s="9"/>
      <c r="E26" s="179"/>
      <c r="F26" s="9"/>
      <c r="G26" s="9"/>
      <c r="H26" s="9"/>
    </row>
    <row r="27" spans="1:8" ht="12.75">
      <c r="A27" s="2" t="s">
        <v>57</v>
      </c>
      <c r="B27" s="5">
        <f>SUM(B24:B26)</f>
        <v>1244</v>
      </c>
      <c r="C27" s="5"/>
      <c r="D27" s="5">
        <f>SUM(D24:D26)</f>
        <v>17304</v>
      </c>
      <c r="E27" s="180" t="s">
        <v>125</v>
      </c>
      <c r="F27" s="5">
        <f>SUM(F24:F26)</f>
        <v>1244</v>
      </c>
      <c r="G27" s="6" t="s">
        <v>125</v>
      </c>
      <c r="H27" s="5">
        <f>SUM(H24:H26)</f>
        <v>17304</v>
      </c>
    </row>
    <row r="28" spans="2:8" ht="12.75">
      <c r="B28" s="5"/>
      <c r="C28" s="5"/>
      <c r="D28" s="5"/>
      <c r="E28" s="179"/>
      <c r="F28" s="5"/>
      <c r="G28" s="5"/>
      <c r="H28" s="5"/>
    </row>
    <row r="29" spans="1:8" ht="12.75">
      <c r="A29" s="2" t="s">
        <v>60</v>
      </c>
      <c r="B29" s="5">
        <v>304</v>
      </c>
      <c r="C29" s="5"/>
      <c r="D29" s="5">
        <f>693-D16</f>
        <v>595</v>
      </c>
      <c r="E29" s="179"/>
      <c r="F29" s="5">
        <f>+B29</f>
        <v>304</v>
      </c>
      <c r="G29" s="5"/>
      <c r="H29" s="5">
        <f>+D29</f>
        <v>595</v>
      </c>
    </row>
    <row r="30" spans="1:8" ht="12.75">
      <c r="A30" s="2" t="s">
        <v>288</v>
      </c>
      <c r="B30" s="5">
        <v>-2166</v>
      </c>
      <c r="C30" s="5"/>
      <c r="D30" s="5">
        <f>-11787-D17</f>
        <v>-10993</v>
      </c>
      <c r="E30" s="179"/>
      <c r="F30" s="5">
        <f>+B30</f>
        <v>-2166</v>
      </c>
      <c r="G30" s="5"/>
      <c r="H30" s="5">
        <f>+D30</f>
        <v>-10993</v>
      </c>
    </row>
    <row r="31" spans="1:8" ht="12.75">
      <c r="A31" s="2" t="s">
        <v>59</v>
      </c>
      <c r="B31" s="5">
        <v>-30</v>
      </c>
      <c r="C31" s="5"/>
      <c r="D31" s="5">
        <f>-252-D18</f>
        <v>-233</v>
      </c>
      <c r="E31" s="5"/>
      <c r="F31" s="5">
        <f>+B31</f>
        <v>-30</v>
      </c>
      <c r="G31" s="5"/>
      <c r="H31" s="5">
        <f>+D31</f>
        <v>-233</v>
      </c>
    </row>
    <row r="32" spans="2:8" ht="12.75">
      <c r="B32" s="9"/>
      <c r="C32" s="9"/>
      <c r="D32" s="9"/>
      <c r="E32" s="5"/>
      <c r="F32" s="9"/>
      <c r="G32" s="9"/>
      <c r="H32" s="9"/>
    </row>
    <row r="33" spans="1:8" ht="12.75">
      <c r="A33" s="2" t="s">
        <v>295</v>
      </c>
      <c r="B33" s="5">
        <f>SUM(B27:B32)</f>
        <v>-648</v>
      </c>
      <c r="C33" s="5"/>
      <c r="D33" s="5">
        <f>SUM(D27:D32)</f>
        <v>6673</v>
      </c>
      <c r="E33" s="5"/>
      <c r="F33" s="5">
        <f>SUM(F27:F32)</f>
        <v>-648</v>
      </c>
      <c r="G33" s="5"/>
      <c r="H33" s="5">
        <f>SUM(H27:H32)</f>
        <v>6673</v>
      </c>
    </row>
    <row r="34" spans="2:8" ht="12.75">
      <c r="B34" s="5"/>
      <c r="C34" s="5"/>
      <c r="D34" s="5"/>
      <c r="E34" s="5"/>
      <c r="F34" s="5"/>
      <c r="G34" s="5"/>
      <c r="H34" s="5"/>
    </row>
    <row r="35" spans="1:8" ht="12.75">
      <c r="A35" s="2" t="s">
        <v>332</v>
      </c>
      <c r="B35" s="5">
        <f>+B33+B20</f>
        <v>-3812</v>
      </c>
      <c r="C35" s="5"/>
      <c r="D35" s="5">
        <f>+D33+D20</f>
        <v>6483</v>
      </c>
      <c r="E35" s="5"/>
      <c r="F35" s="5">
        <f>+F33+F20</f>
        <v>-3812</v>
      </c>
      <c r="G35" s="5"/>
      <c r="H35" s="5">
        <f>+H33+H20</f>
        <v>6483</v>
      </c>
    </row>
    <row r="36" spans="2:8" ht="12.75">
      <c r="B36" s="5"/>
      <c r="C36" s="5"/>
      <c r="D36" s="5"/>
      <c r="E36" s="5"/>
      <c r="F36" s="5"/>
      <c r="G36" s="5"/>
      <c r="H36" s="5"/>
    </row>
    <row r="37" spans="1:8" ht="12.75">
      <c r="A37" s="2" t="s">
        <v>167</v>
      </c>
      <c r="B37" s="5"/>
      <c r="C37" s="5"/>
      <c r="D37" s="5"/>
      <c r="E37" s="5"/>
      <c r="F37" s="5"/>
      <c r="G37" s="5"/>
      <c r="H37" s="5"/>
    </row>
    <row r="38" spans="1:8" ht="12.75">
      <c r="A38" s="11" t="s">
        <v>61</v>
      </c>
      <c r="B38" s="211">
        <v>-47</v>
      </c>
      <c r="C38" s="5"/>
      <c r="D38" s="211">
        <v>-2082</v>
      </c>
      <c r="E38" s="5"/>
      <c r="F38" s="211">
        <f>+B38</f>
        <v>-47</v>
      </c>
      <c r="G38" s="5"/>
      <c r="H38" s="211">
        <v>-2082</v>
      </c>
    </row>
    <row r="39" spans="2:8" ht="12.75">
      <c r="B39" s="5">
        <f>SUM(B38:B38)</f>
        <v>-47</v>
      </c>
      <c r="C39" s="5"/>
      <c r="D39" s="5">
        <v>-2082</v>
      </c>
      <c r="E39" s="5"/>
      <c r="F39" s="5">
        <f>SUM(F38:F38)</f>
        <v>-47</v>
      </c>
      <c r="G39" s="5"/>
      <c r="H39" s="5">
        <v>-2082</v>
      </c>
    </row>
    <row r="40" spans="2:8" ht="12.75">
      <c r="B40" s="5"/>
      <c r="C40" s="5"/>
      <c r="D40" s="5"/>
      <c r="E40" s="179"/>
      <c r="F40" s="5"/>
      <c r="G40" s="5"/>
      <c r="H40" s="5"/>
    </row>
    <row r="41" spans="2:8" ht="12.75">
      <c r="B41" s="9"/>
      <c r="C41" s="9"/>
      <c r="D41" s="9"/>
      <c r="E41" s="179"/>
      <c r="F41" s="9"/>
      <c r="G41" s="9"/>
      <c r="H41" s="9"/>
    </row>
    <row r="42" spans="1:8" ht="13.5" thickBot="1">
      <c r="A42" s="2" t="s">
        <v>215</v>
      </c>
      <c r="B42" s="144">
        <f>+B39+B35</f>
        <v>-3859</v>
      </c>
      <c r="C42" s="144"/>
      <c r="D42" s="144">
        <f>+D39+D35</f>
        <v>4401</v>
      </c>
      <c r="E42" s="179"/>
      <c r="F42" s="144">
        <f>+F39+F35</f>
        <v>-3859</v>
      </c>
      <c r="G42" s="144"/>
      <c r="H42" s="144">
        <f>+H39+H35</f>
        <v>4401</v>
      </c>
    </row>
    <row r="43" spans="2:8" ht="13.5" thickTop="1">
      <c r="B43" s="5"/>
      <c r="C43" s="5"/>
      <c r="D43" s="5"/>
      <c r="E43" s="179"/>
      <c r="F43" s="5"/>
      <c r="G43" s="5"/>
      <c r="H43" s="5"/>
    </row>
    <row r="44" spans="1:8" ht="12.75">
      <c r="A44" s="2" t="s">
        <v>213</v>
      </c>
      <c r="B44" s="5"/>
      <c r="C44" s="5"/>
      <c r="D44" s="5"/>
      <c r="E44" s="179"/>
      <c r="F44" s="5"/>
      <c r="G44" s="5"/>
      <c r="H44" s="5"/>
    </row>
    <row r="45" spans="2:8" ht="12.75">
      <c r="B45" s="5"/>
      <c r="C45" s="5"/>
      <c r="D45" s="5"/>
      <c r="E45" s="5"/>
      <c r="F45" s="5"/>
      <c r="G45" s="5"/>
      <c r="H45" s="5"/>
    </row>
    <row r="46" spans="1:8" ht="12.75">
      <c r="A46" s="2" t="s">
        <v>214</v>
      </c>
      <c r="B46" s="5">
        <f>+B42</f>
        <v>-3859</v>
      </c>
      <c r="C46" s="5"/>
      <c r="D46" s="5">
        <f>+D42-D47</f>
        <v>3050</v>
      </c>
      <c r="E46" s="5"/>
      <c r="F46" s="5">
        <f>+F42</f>
        <v>-3859</v>
      </c>
      <c r="G46" s="5"/>
      <c r="H46" s="5">
        <f>+H42-H47</f>
        <v>3050</v>
      </c>
    </row>
    <row r="47" spans="1:8" ht="12.75">
      <c r="A47" s="2" t="s">
        <v>333</v>
      </c>
      <c r="B47" s="5">
        <v>0</v>
      </c>
      <c r="C47" s="5"/>
      <c r="D47" s="5">
        <v>1351</v>
      </c>
      <c r="E47" s="5"/>
      <c r="F47" s="5">
        <f>+B47</f>
        <v>0</v>
      </c>
      <c r="G47" s="5"/>
      <c r="H47" s="5">
        <v>1351</v>
      </c>
    </row>
    <row r="48" spans="2:8" ht="12.75">
      <c r="B48" s="5"/>
      <c r="C48" s="9"/>
      <c r="D48" s="9"/>
      <c r="E48" s="5"/>
      <c r="F48" s="9"/>
      <c r="G48" s="9"/>
      <c r="H48" s="9"/>
    </row>
    <row r="49" spans="1:8" ht="13.5" thickBot="1">
      <c r="A49" s="2" t="s">
        <v>329</v>
      </c>
      <c r="B49" s="7">
        <f>SUM(B46:B48)</f>
        <v>-3859</v>
      </c>
      <c r="C49" s="7"/>
      <c r="D49" s="7">
        <f>SUM(D46:D48)</f>
        <v>4401</v>
      </c>
      <c r="E49" s="5"/>
      <c r="F49" s="7">
        <f>SUM(F46:F48)</f>
        <v>-3859</v>
      </c>
      <c r="G49" s="7"/>
      <c r="H49" s="7">
        <f>SUM(H46:H48)</f>
        <v>4401</v>
      </c>
    </row>
    <row r="50" spans="2:8" ht="12.75">
      <c r="B50" s="5"/>
      <c r="C50" s="5"/>
      <c r="D50" s="5"/>
      <c r="E50" s="5"/>
      <c r="F50" s="5"/>
      <c r="G50" s="5"/>
      <c r="H50" s="5"/>
    </row>
    <row r="51" spans="1:8" ht="13.5" thickBot="1">
      <c r="A51" s="2" t="s">
        <v>328</v>
      </c>
      <c r="B51" s="10">
        <f>+B46/BSheet!B33*100</f>
        <v>-2.833166921179373</v>
      </c>
      <c r="C51" s="10"/>
      <c r="D51" s="10">
        <f>+D46/BSheet!D33*100</f>
        <v>2.2392223657934927</v>
      </c>
      <c r="E51" s="12"/>
      <c r="F51" s="10">
        <f>+B51</f>
        <v>-2.833166921179373</v>
      </c>
      <c r="G51" s="10"/>
      <c r="H51" s="10">
        <f>+D51</f>
        <v>2.2392223657934927</v>
      </c>
    </row>
    <row r="52" spans="2:8" ht="12.75">
      <c r="B52" s="12"/>
      <c r="C52" s="12"/>
      <c r="D52" s="12"/>
      <c r="E52" s="12"/>
      <c r="F52" s="5"/>
      <c r="G52" s="12"/>
      <c r="H52" s="12"/>
    </row>
    <row r="53" spans="1:8" ht="13.5" thickBot="1">
      <c r="A53" s="2" t="s">
        <v>62</v>
      </c>
      <c r="B53" s="70">
        <v>0</v>
      </c>
      <c r="C53" s="10"/>
      <c r="D53" s="70" t="s">
        <v>206</v>
      </c>
      <c r="E53" s="12"/>
      <c r="F53" s="10">
        <v>0</v>
      </c>
      <c r="G53" s="10"/>
      <c r="H53" s="70" t="s">
        <v>206</v>
      </c>
    </row>
    <row r="55" spans="1:8" ht="12.75">
      <c r="A55" s="188"/>
      <c r="B55" s="188"/>
      <c r="C55" s="188"/>
      <c r="D55" s="188"/>
      <c r="E55" s="188"/>
      <c r="F55" s="188"/>
      <c r="G55" s="188"/>
      <c r="H55" s="188"/>
    </row>
    <row r="57" spans="1:8" ht="27" customHeight="1">
      <c r="A57" s="187" t="s">
        <v>336</v>
      </c>
      <c r="B57" s="187"/>
      <c r="C57" s="187"/>
      <c r="D57" s="187"/>
      <c r="E57" s="187"/>
      <c r="F57" s="187"/>
      <c r="G57" s="187"/>
      <c r="H57" s="187"/>
    </row>
    <row r="72" ht="12.75">
      <c r="C72" s="1">
        <v>2</v>
      </c>
    </row>
  </sheetData>
  <mergeCells count="2">
    <mergeCell ref="A57:H57"/>
    <mergeCell ref="A55:H55"/>
  </mergeCells>
  <printOptions horizontalCentered="1"/>
  <pageMargins left="0.53" right="0.47" top="1" bottom="0.65" header="0.5" footer="0.5"/>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K49"/>
  <sheetViews>
    <sheetView zoomScale="75" zoomScaleNormal="75" workbookViewId="0" topLeftCell="A41">
      <selection activeCell="E49" sqref="E49"/>
    </sheetView>
  </sheetViews>
  <sheetFormatPr defaultColWidth="9.140625" defaultRowHeight="12.75"/>
  <cols>
    <col min="1" max="1" width="43.57421875" style="48" customWidth="1"/>
    <col min="2" max="2" width="15.140625" style="48" customWidth="1"/>
    <col min="3" max="3" width="15.7109375" style="48" customWidth="1"/>
    <col min="4" max="4" width="14.421875" style="48" customWidth="1"/>
    <col min="5" max="5" width="14.28125" style="48" customWidth="1"/>
    <col min="6" max="8" width="16.7109375" style="48" customWidth="1"/>
    <col min="9" max="9" width="13.57421875" style="48" customWidth="1"/>
    <col min="10" max="16384" width="9.140625" style="48" customWidth="1"/>
  </cols>
  <sheetData>
    <row r="1" ht="15">
      <c r="A1" s="47" t="s">
        <v>31</v>
      </c>
    </row>
    <row r="2" ht="15">
      <c r="A2" s="47" t="s">
        <v>131</v>
      </c>
    </row>
    <row r="3" ht="15">
      <c r="A3" s="47" t="str">
        <f>+PL!A3</f>
        <v>For the Financial Period Ended 30 June 2006</v>
      </c>
    </row>
    <row r="5" spans="2:9" ht="15">
      <c r="B5" s="47"/>
      <c r="C5" s="47"/>
      <c r="D5" s="189" t="s">
        <v>132</v>
      </c>
      <c r="E5" s="189"/>
      <c r="F5" s="49" t="s">
        <v>133</v>
      </c>
      <c r="G5" s="49"/>
      <c r="H5" s="49"/>
      <c r="I5" s="47"/>
    </row>
    <row r="6" spans="2:9" s="50" customFormat="1" ht="87.75" customHeight="1">
      <c r="B6" s="174" t="s">
        <v>49</v>
      </c>
      <c r="C6" s="175" t="s">
        <v>52</v>
      </c>
      <c r="D6" s="175" t="s">
        <v>134</v>
      </c>
      <c r="E6" s="175" t="s">
        <v>135</v>
      </c>
      <c r="F6" s="175" t="s">
        <v>136</v>
      </c>
      <c r="G6" s="177" t="s">
        <v>300</v>
      </c>
      <c r="H6" s="177" t="s">
        <v>299</v>
      </c>
      <c r="I6" s="176" t="s">
        <v>237</v>
      </c>
    </row>
    <row r="7" spans="2:9" ht="15">
      <c r="B7" s="51" t="s">
        <v>36</v>
      </c>
      <c r="C7" s="51" t="s">
        <v>36</v>
      </c>
      <c r="D7" s="51" t="s">
        <v>36</v>
      </c>
      <c r="E7" s="51" t="s">
        <v>36</v>
      </c>
      <c r="F7" s="51" t="s">
        <v>36</v>
      </c>
      <c r="G7" s="51" t="s">
        <v>36</v>
      </c>
      <c r="H7" s="51" t="s">
        <v>36</v>
      </c>
      <c r="I7" s="51" t="s">
        <v>36</v>
      </c>
    </row>
    <row r="9" ht="15">
      <c r="A9" s="47" t="s">
        <v>220</v>
      </c>
    </row>
    <row r="11" spans="1:9" ht="15">
      <c r="A11" s="48" t="s">
        <v>219</v>
      </c>
      <c r="B11" s="68">
        <v>136208</v>
      </c>
      <c r="C11" s="68">
        <v>0</v>
      </c>
      <c r="D11" s="68">
        <f>8541+275</f>
        <v>8816</v>
      </c>
      <c r="E11" s="68">
        <v>84</v>
      </c>
      <c r="F11" s="68">
        <v>34677</v>
      </c>
      <c r="G11" s="68">
        <f>SUM(B11:F11)</f>
        <v>179785</v>
      </c>
      <c r="H11" s="68">
        <v>0</v>
      </c>
      <c r="I11" s="68">
        <f>SUM(G11:H11)</f>
        <v>179785</v>
      </c>
    </row>
    <row r="13" spans="1:9" ht="42.75" hidden="1">
      <c r="A13" s="54" t="s">
        <v>124</v>
      </c>
      <c r="B13" s="135">
        <v>0</v>
      </c>
      <c r="C13" s="135">
        <v>0</v>
      </c>
      <c r="D13" s="135">
        <v>0</v>
      </c>
      <c r="E13" s="135">
        <v>0</v>
      </c>
      <c r="F13" s="135">
        <v>0</v>
      </c>
      <c r="G13" s="135"/>
      <c r="H13" s="135"/>
      <c r="I13" s="53">
        <v>0</v>
      </c>
    </row>
    <row r="14" spans="1:10" ht="14.25">
      <c r="A14" s="54"/>
      <c r="B14" s="53"/>
      <c r="C14" s="53"/>
      <c r="D14" s="53"/>
      <c r="E14" s="53"/>
      <c r="F14" s="53"/>
      <c r="G14" s="53"/>
      <c r="H14" s="53"/>
      <c r="I14" s="53"/>
      <c r="J14" s="53"/>
    </row>
    <row r="15" spans="1:10" ht="42.75">
      <c r="A15" s="54" t="s">
        <v>162</v>
      </c>
      <c r="B15" s="71">
        <v>0</v>
      </c>
      <c r="C15" s="72">
        <v>0</v>
      </c>
      <c r="D15" s="72">
        <v>0</v>
      </c>
      <c r="E15" s="72">
        <v>0</v>
      </c>
      <c r="F15" s="72">
        <v>0</v>
      </c>
      <c r="G15" s="72">
        <v>0</v>
      </c>
      <c r="H15" s="72">
        <v>0</v>
      </c>
      <c r="I15" s="55">
        <f>SUM(B15:H15)</f>
        <v>0</v>
      </c>
      <c r="J15" s="53"/>
    </row>
    <row r="16" spans="2:10" ht="14.25" hidden="1">
      <c r="B16" s="56"/>
      <c r="C16" s="57"/>
      <c r="D16" s="57"/>
      <c r="E16" s="57"/>
      <c r="F16" s="57"/>
      <c r="G16" s="57"/>
      <c r="H16" s="57"/>
      <c r="I16" s="58">
        <f>SUM(B16:F16)</f>
        <v>0</v>
      </c>
      <c r="J16" s="53"/>
    </row>
    <row r="17" spans="1:10" ht="33" customHeight="1" hidden="1">
      <c r="A17" s="54"/>
      <c r="B17" s="56"/>
      <c r="C17" s="57"/>
      <c r="D17" s="57"/>
      <c r="E17" s="57"/>
      <c r="F17" s="57"/>
      <c r="G17" s="57"/>
      <c r="H17" s="57"/>
      <c r="I17" s="58"/>
      <c r="J17" s="53"/>
    </row>
    <row r="18" spans="1:10" ht="14.25" hidden="1">
      <c r="A18" s="54"/>
      <c r="B18" s="56"/>
      <c r="C18" s="57"/>
      <c r="D18" s="57"/>
      <c r="E18" s="57"/>
      <c r="F18" s="57"/>
      <c r="G18" s="57"/>
      <c r="H18" s="57"/>
      <c r="I18" s="58"/>
      <c r="J18" s="53"/>
    </row>
    <row r="19" spans="1:10" ht="14.25">
      <c r="A19" s="54"/>
      <c r="B19" s="59"/>
      <c r="C19" s="60"/>
      <c r="D19" s="60"/>
      <c r="E19" s="60"/>
      <c r="F19" s="60"/>
      <c r="G19" s="60"/>
      <c r="H19" s="60"/>
      <c r="I19" s="61"/>
      <c r="J19" s="53"/>
    </row>
    <row r="20" spans="2:10" ht="14.25">
      <c r="B20" s="53"/>
      <c r="C20" s="53"/>
      <c r="D20" s="53"/>
      <c r="E20" s="53"/>
      <c r="F20" s="53"/>
      <c r="G20" s="53"/>
      <c r="H20" s="53"/>
      <c r="I20" s="53"/>
      <c r="J20" s="53"/>
    </row>
    <row r="21" spans="1:10" ht="27.75" customHeight="1">
      <c r="A21" s="54" t="s">
        <v>200</v>
      </c>
      <c r="B21" s="53">
        <f aca="true" t="shared" si="0" ref="B21:I21">SUM(B15:B18)</f>
        <v>0</v>
      </c>
      <c r="C21" s="53">
        <f t="shared" si="0"/>
        <v>0</v>
      </c>
      <c r="D21" s="53">
        <f t="shared" si="0"/>
        <v>0</v>
      </c>
      <c r="E21" s="53">
        <f t="shared" si="0"/>
        <v>0</v>
      </c>
      <c r="F21" s="53">
        <f t="shared" si="0"/>
        <v>0</v>
      </c>
      <c r="G21" s="53">
        <f t="shared" si="0"/>
        <v>0</v>
      </c>
      <c r="H21" s="53">
        <f t="shared" si="0"/>
        <v>0</v>
      </c>
      <c r="I21" s="53">
        <f t="shared" si="0"/>
        <v>0</v>
      </c>
      <c r="J21" s="53"/>
    </row>
    <row r="22" spans="2:10" ht="14.25">
      <c r="B22" s="53"/>
      <c r="C22" s="53"/>
      <c r="D22" s="53"/>
      <c r="E22" s="53"/>
      <c r="F22" s="53"/>
      <c r="G22" s="53"/>
      <c r="H22" s="53"/>
      <c r="I22" s="53"/>
      <c r="J22" s="53"/>
    </row>
    <row r="23" spans="1:10" ht="14.25">
      <c r="A23" s="48" t="s">
        <v>126</v>
      </c>
      <c r="B23" s="53">
        <v>0</v>
      </c>
      <c r="C23" s="53">
        <v>0</v>
      </c>
      <c r="D23" s="53">
        <v>0</v>
      </c>
      <c r="E23" s="53">
        <v>0</v>
      </c>
      <c r="F23" s="53">
        <v>-3859</v>
      </c>
      <c r="G23" s="53">
        <f>SUM(B23:F23)</f>
        <v>-3859</v>
      </c>
      <c r="H23" s="53">
        <v>0</v>
      </c>
      <c r="I23" s="53">
        <f>SUM(G23:H23)</f>
        <v>-3859</v>
      </c>
      <c r="J23" s="53"/>
    </row>
    <row r="24" spans="2:10" ht="14.25">
      <c r="B24" s="53"/>
      <c r="C24" s="53"/>
      <c r="D24" s="53"/>
      <c r="E24" s="53"/>
      <c r="F24" s="53"/>
      <c r="G24" s="53"/>
      <c r="H24" s="53"/>
      <c r="I24" s="53"/>
      <c r="J24" s="53"/>
    </row>
    <row r="25" spans="1:11" ht="15" thickBot="1">
      <c r="A25" s="48" t="s">
        <v>202</v>
      </c>
      <c r="B25" s="62">
        <f aca="true" t="shared" si="1" ref="B25:I25">+B23+B21+B11</f>
        <v>136208</v>
      </c>
      <c r="C25" s="62">
        <f t="shared" si="1"/>
        <v>0</v>
      </c>
      <c r="D25" s="62">
        <f t="shared" si="1"/>
        <v>8816</v>
      </c>
      <c r="E25" s="62">
        <f t="shared" si="1"/>
        <v>84</v>
      </c>
      <c r="F25" s="62">
        <f t="shared" si="1"/>
        <v>30818</v>
      </c>
      <c r="G25" s="62">
        <f t="shared" si="1"/>
        <v>175926</v>
      </c>
      <c r="H25" s="62">
        <f t="shared" si="1"/>
        <v>0</v>
      </c>
      <c r="I25" s="62">
        <f t="shared" si="1"/>
        <v>175926</v>
      </c>
      <c r="J25" s="53"/>
      <c r="K25" s="52"/>
    </row>
    <row r="26" spans="2:10" ht="14.25">
      <c r="B26" s="53"/>
      <c r="C26" s="53"/>
      <c r="D26" s="53"/>
      <c r="E26" s="53"/>
      <c r="F26" s="53"/>
      <c r="G26" s="53"/>
      <c r="H26" s="53"/>
      <c r="I26" s="53">
        <v>0</v>
      </c>
      <c r="J26" s="53"/>
    </row>
    <row r="28" ht="15">
      <c r="A28" s="47" t="s">
        <v>216</v>
      </c>
    </row>
    <row r="29" ht="42" customHeight="1"/>
    <row r="30" spans="1:9" ht="14.25">
      <c r="A30" s="48" t="s">
        <v>178</v>
      </c>
      <c r="B30" s="57">
        <v>136208</v>
      </c>
      <c r="C30" s="57">
        <v>0</v>
      </c>
      <c r="D30" s="57">
        <v>9892</v>
      </c>
      <c r="E30" s="57">
        <v>315</v>
      </c>
      <c r="F30" s="57">
        <v>-2837</v>
      </c>
      <c r="G30" s="57">
        <f>SUM(B30:F30)</f>
        <v>143578</v>
      </c>
      <c r="H30" s="57">
        <v>10500</v>
      </c>
      <c r="I30" s="57">
        <f>SUM(G30:H30)</f>
        <v>154078</v>
      </c>
    </row>
    <row r="31" spans="2:9" ht="14.25">
      <c r="B31" s="57"/>
      <c r="C31" s="57"/>
      <c r="D31" s="57"/>
      <c r="E31" s="57"/>
      <c r="F31" s="57"/>
      <c r="G31" s="57"/>
      <c r="H31" s="57"/>
      <c r="I31" s="57"/>
    </row>
    <row r="32" spans="1:9" ht="14.25">
      <c r="A32" s="54"/>
      <c r="B32" s="60"/>
      <c r="C32" s="60"/>
      <c r="D32" s="60"/>
      <c r="E32" s="60"/>
      <c r="F32" s="60"/>
      <c r="G32" s="60"/>
      <c r="H32" s="60"/>
      <c r="I32" s="60"/>
    </row>
    <row r="33" spans="1:9" ht="42.75">
      <c r="A33" s="54" t="s">
        <v>162</v>
      </c>
      <c r="B33" s="56">
        <v>0</v>
      </c>
      <c r="C33" s="57">
        <v>0</v>
      </c>
      <c r="D33" s="57">
        <v>0</v>
      </c>
      <c r="E33" s="57">
        <v>52</v>
      </c>
      <c r="F33" s="57"/>
      <c r="G33" s="57">
        <f>SUM(B33:F33)</f>
        <v>52</v>
      </c>
      <c r="H33" s="57"/>
      <c r="I33" s="58">
        <f>SUM(G33:H33)</f>
        <v>52</v>
      </c>
    </row>
    <row r="34" spans="1:9" ht="14.25">
      <c r="A34" s="54"/>
      <c r="B34" s="59"/>
      <c r="C34" s="60"/>
      <c r="D34" s="60"/>
      <c r="E34" s="60"/>
      <c r="F34" s="60"/>
      <c r="G34" s="60"/>
      <c r="H34" s="60"/>
      <c r="I34" s="61"/>
    </row>
    <row r="35" spans="2:9" ht="14.25">
      <c r="B35" s="53"/>
      <c r="C35" s="53"/>
      <c r="D35" s="53"/>
      <c r="E35" s="53"/>
      <c r="F35" s="53"/>
      <c r="G35" s="53"/>
      <c r="H35" s="53"/>
      <c r="I35" s="53"/>
    </row>
    <row r="36" spans="1:9" ht="14.25">
      <c r="A36" s="54" t="s">
        <v>217</v>
      </c>
      <c r="B36" s="53">
        <v>0</v>
      </c>
      <c r="C36" s="53">
        <v>0</v>
      </c>
      <c r="D36" s="53">
        <v>0</v>
      </c>
      <c r="E36" s="53">
        <v>52</v>
      </c>
      <c r="F36" s="53">
        <v>0</v>
      </c>
      <c r="G36" s="53">
        <f>SUM(B36:F36)</f>
        <v>52</v>
      </c>
      <c r="H36" s="53"/>
      <c r="I36" s="53">
        <f>SUM(G36:H36)</f>
        <v>52</v>
      </c>
    </row>
    <row r="37" spans="2:9" ht="27" customHeight="1">
      <c r="B37" s="53"/>
      <c r="C37" s="53"/>
      <c r="D37" s="53"/>
      <c r="E37" s="53"/>
      <c r="F37" s="53"/>
      <c r="G37" s="53"/>
      <c r="H37" s="53"/>
      <c r="I37" s="53"/>
    </row>
    <row r="38" spans="1:9" ht="14.25">
      <c r="A38" s="48" t="s">
        <v>126</v>
      </c>
      <c r="B38" s="53">
        <v>0</v>
      </c>
      <c r="C38" s="53">
        <v>0</v>
      </c>
      <c r="D38" s="53">
        <v>0</v>
      </c>
      <c r="E38" s="53">
        <v>0</v>
      </c>
      <c r="F38" s="53">
        <v>3050</v>
      </c>
      <c r="G38" s="53">
        <f>SUM(B38:F38)</f>
        <v>3050</v>
      </c>
      <c r="H38" s="53">
        <f>+PL!D47</f>
        <v>1351</v>
      </c>
      <c r="I38" s="53">
        <f>SUM(G38:H38)</f>
        <v>4401</v>
      </c>
    </row>
    <row r="39" spans="2:9" ht="14.25">
      <c r="B39" s="53"/>
      <c r="C39" s="53"/>
      <c r="D39" s="53"/>
      <c r="E39" s="53"/>
      <c r="F39" s="53"/>
      <c r="G39" s="53"/>
      <c r="H39" s="53"/>
      <c r="I39" s="53"/>
    </row>
    <row r="40" spans="1:9" ht="15" thickBot="1">
      <c r="A40" s="48" t="s">
        <v>218</v>
      </c>
      <c r="B40" s="62">
        <v>136208</v>
      </c>
      <c r="C40" s="62">
        <f aca="true" t="shared" si="2" ref="C40:I40">+C38+C36+C30</f>
        <v>0</v>
      </c>
      <c r="D40" s="62">
        <f t="shared" si="2"/>
        <v>9892</v>
      </c>
      <c r="E40" s="62">
        <f t="shared" si="2"/>
        <v>367</v>
      </c>
      <c r="F40" s="62">
        <f t="shared" si="2"/>
        <v>213</v>
      </c>
      <c r="G40" s="62">
        <f>+G38+G36+G30</f>
        <v>146680</v>
      </c>
      <c r="H40" s="62">
        <f t="shared" si="2"/>
        <v>11851</v>
      </c>
      <c r="I40" s="62">
        <f t="shared" si="2"/>
        <v>158531</v>
      </c>
    </row>
    <row r="41" spans="6:9" ht="14.25">
      <c r="F41" s="52"/>
      <c r="G41" s="52"/>
      <c r="H41" s="52"/>
      <c r="I41" s="52"/>
    </row>
    <row r="42" spans="1:9" ht="14.25">
      <c r="A42" s="190" t="s">
        <v>221</v>
      </c>
      <c r="B42" s="190"/>
      <c r="C42" s="190"/>
      <c r="D42" s="190"/>
      <c r="E42" s="190"/>
      <c r="F42" s="190"/>
      <c r="G42" s="190"/>
      <c r="H42" s="190"/>
      <c r="I42" s="190"/>
    </row>
    <row r="49" ht="15">
      <c r="E49" s="128">
        <v>3</v>
      </c>
    </row>
    <row r="55" ht="30" customHeight="1"/>
    <row r="57" ht="34.5" customHeight="1"/>
    <row r="58" ht="12" customHeight="1"/>
    <row r="60" ht="21.75" customHeight="1"/>
  </sheetData>
  <mergeCells count="2">
    <mergeCell ref="D5:E5"/>
    <mergeCell ref="A42:I42"/>
  </mergeCells>
  <printOptions horizontalCentered="1"/>
  <pageMargins left="0.25" right="0.23" top="0.19" bottom="0.31" header="0.21" footer="0.26"/>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indexed="11"/>
  </sheetPr>
  <dimension ref="A1:G75"/>
  <sheetViews>
    <sheetView workbookViewId="0" topLeftCell="A43">
      <selection activeCell="A65" sqref="A65"/>
    </sheetView>
  </sheetViews>
  <sheetFormatPr defaultColWidth="9.140625" defaultRowHeight="12.75"/>
  <cols>
    <col min="1" max="1" width="77.28125" style="35" customWidth="1"/>
    <col min="2" max="2" width="15.7109375" style="35" customWidth="1"/>
    <col min="3" max="3" width="3.28125" style="35" customWidth="1"/>
    <col min="4" max="4" width="15.140625" style="35" customWidth="1"/>
    <col min="5" max="16384" width="9.140625" style="35" customWidth="1"/>
  </cols>
  <sheetData>
    <row r="1" ht="15.75">
      <c r="A1" s="34" t="s">
        <v>31</v>
      </c>
    </row>
    <row r="2" ht="15.75">
      <c r="A2" s="34" t="s">
        <v>146</v>
      </c>
    </row>
    <row r="3" ht="15.75">
      <c r="A3" s="34" t="str">
        <f>+SCE!A3</f>
        <v>For the Financial Period Ended 30 June 2006</v>
      </c>
    </row>
    <row r="4" spans="1:4" ht="15.75">
      <c r="A4" s="34"/>
      <c r="B4" s="191" t="s">
        <v>80</v>
      </c>
      <c r="C4" s="191"/>
      <c r="D4" s="191"/>
    </row>
    <row r="5" spans="2:4" ht="15.75">
      <c r="B5" s="36" t="s">
        <v>201</v>
      </c>
      <c r="D5" s="28" t="s">
        <v>205</v>
      </c>
    </row>
    <row r="6" spans="2:4" ht="15.75">
      <c r="B6" s="36" t="s">
        <v>36</v>
      </c>
      <c r="D6" s="36" t="s">
        <v>36</v>
      </c>
    </row>
    <row r="7" spans="1:4" ht="15.75">
      <c r="A7" s="34" t="s">
        <v>147</v>
      </c>
      <c r="D7" s="39"/>
    </row>
    <row r="8" ht="9.75" customHeight="1">
      <c r="D8" s="39"/>
    </row>
    <row r="9" spans="1:4" ht="15">
      <c r="A9" s="35" t="s">
        <v>231</v>
      </c>
      <c r="B9" s="39">
        <f>+PL!B35</f>
        <v>-3812</v>
      </c>
      <c r="C9" s="39"/>
      <c r="D9" s="39">
        <v>6483</v>
      </c>
    </row>
    <row r="10" spans="1:6" ht="15">
      <c r="A10" s="35" t="s">
        <v>120</v>
      </c>
      <c r="B10" s="37">
        <f>-586+3218</f>
        <v>2632</v>
      </c>
      <c r="C10" s="39"/>
      <c r="D10" s="37">
        <v>1253</v>
      </c>
      <c r="F10" s="39"/>
    </row>
    <row r="11" spans="1:4" ht="15">
      <c r="A11" s="35" t="s">
        <v>112</v>
      </c>
      <c r="B11" s="39">
        <f>SUM(B9:B10)</f>
        <v>-1180</v>
      </c>
      <c r="C11" s="39"/>
      <c r="D11" s="39">
        <v>7736</v>
      </c>
    </row>
    <row r="12" spans="2:4" ht="11.25" customHeight="1">
      <c r="B12" s="39"/>
      <c r="C12" s="39"/>
      <c r="D12" s="39"/>
    </row>
    <row r="13" spans="1:4" ht="15">
      <c r="A13" s="35" t="s">
        <v>222</v>
      </c>
      <c r="B13" s="39">
        <v>256</v>
      </c>
      <c r="C13" s="39"/>
      <c r="D13" s="39">
        <v>-2109</v>
      </c>
    </row>
    <row r="14" spans="1:4" ht="15">
      <c r="A14" s="35" t="s">
        <v>223</v>
      </c>
      <c r="B14" s="39">
        <v>-20</v>
      </c>
      <c r="C14" s="39"/>
      <c r="D14" s="39">
        <v>16954</v>
      </c>
    </row>
    <row r="15" spans="1:4" ht="15">
      <c r="A15" s="35" t="s">
        <v>224</v>
      </c>
      <c r="B15" s="39">
        <v>-331</v>
      </c>
      <c r="C15" s="39"/>
      <c r="D15" s="39">
        <v>-12657</v>
      </c>
    </row>
    <row r="16" spans="2:4" ht="10.5" customHeight="1">
      <c r="B16" s="37"/>
      <c r="C16" s="39"/>
      <c r="D16" s="37"/>
    </row>
    <row r="17" spans="1:4" ht="15">
      <c r="A17" s="35" t="s">
        <v>114</v>
      </c>
      <c r="B17" s="39">
        <f>SUM(B11:B15)</f>
        <v>-1275</v>
      </c>
      <c r="C17" s="39"/>
      <c r="D17" s="39">
        <v>9924</v>
      </c>
    </row>
    <row r="18" spans="1:4" ht="15">
      <c r="A18" s="35" t="s">
        <v>148</v>
      </c>
      <c r="B18" s="39">
        <v>-47</v>
      </c>
      <c r="C18" s="39"/>
      <c r="D18" s="39">
        <v>-1630</v>
      </c>
    </row>
    <row r="19" spans="2:6" ht="10.5" customHeight="1">
      <c r="B19" s="37"/>
      <c r="C19" s="39"/>
      <c r="D19" s="37"/>
      <c r="F19" s="39"/>
    </row>
    <row r="20" spans="1:6" ht="15">
      <c r="A20" s="35" t="s">
        <v>115</v>
      </c>
      <c r="B20" s="39">
        <f>SUM(B17:B18)</f>
        <v>-1322</v>
      </c>
      <c r="C20" s="39"/>
      <c r="D20" s="39">
        <v>8294</v>
      </c>
      <c r="F20" s="39"/>
    </row>
    <row r="21" spans="2:6" ht="10.5" customHeight="1">
      <c r="B21" s="39"/>
      <c r="C21" s="39"/>
      <c r="D21" s="39"/>
      <c r="F21" s="39"/>
    </row>
    <row r="22" spans="1:4" ht="15.75">
      <c r="A22" s="34" t="s">
        <v>149</v>
      </c>
      <c r="B22" s="39"/>
      <c r="C22" s="39"/>
      <c r="D22" s="39"/>
    </row>
    <row r="23" spans="2:4" ht="15">
      <c r="B23" s="42"/>
      <c r="C23" s="39"/>
      <c r="D23" s="42"/>
    </row>
    <row r="24" spans="1:4" ht="15">
      <c r="A24" s="35" t="s">
        <v>150</v>
      </c>
      <c r="B24" s="67">
        <v>814</v>
      </c>
      <c r="C24" s="39"/>
      <c r="D24" s="67">
        <v>149</v>
      </c>
    </row>
    <row r="25" spans="1:4" ht="15">
      <c r="A25" s="35" t="s">
        <v>151</v>
      </c>
      <c r="B25" s="67"/>
      <c r="C25" s="39"/>
      <c r="D25" s="67"/>
    </row>
    <row r="26" spans="1:4" ht="15">
      <c r="A26" s="41" t="s">
        <v>152</v>
      </c>
      <c r="B26" s="67">
        <v>-56</v>
      </c>
      <c r="C26" s="39"/>
      <c r="D26" s="67">
        <v>-650</v>
      </c>
    </row>
    <row r="27" spans="1:4" ht="15">
      <c r="A27" s="41" t="s">
        <v>153</v>
      </c>
      <c r="B27" s="67">
        <v>1710</v>
      </c>
      <c r="C27" s="39"/>
      <c r="D27" s="67">
        <v>6</v>
      </c>
    </row>
    <row r="28" spans="1:4" ht="15">
      <c r="A28" s="35" t="s">
        <v>88</v>
      </c>
      <c r="B28" s="67"/>
      <c r="C28" s="39"/>
      <c r="D28" s="67"/>
    </row>
    <row r="29" spans="1:4" ht="15">
      <c r="A29" s="41" t="s">
        <v>152</v>
      </c>
      <c r="B29" s="67">
        <v>0</v>
      </c>
      <c r="C29" s="39"/>
      <c r="D29" s="67">
        <v>0</v>
      </c>
    </row>
    <row r="30" spans="1:4" ht="15">
      <c r="A30" s="41" t="s">
        <v>153</v>
      </c>
      <c r="B30" s="67">
        <v>186</v>
      </c>
      <c r="C30" s="39"/>
      <c r="D30" s="67">
        <v>170</v>
      </c>
    </row>
    <row r="31" spans="1:4" ht="15" hidden="1">
      <c r="A31" s="35" t="s">
        <v>225</v>
      </c>
      <c r="B31" s="67"/>
      <c r="C31" s="39"/>
      <c r="D31" s="67">
        <v>0</v>
      </c>
    </row>
    <row r="32" spans="1:4" ht="15" hidden="1">
      <c r="A32" s="35" t="s">
        <v>165</v>
      </c>
      <c r="B32" s="67">
        <v>0</v>
      </c>
      <c r="C32" s="39"/>
      <c r="D32" s="67">
        <v>0</v>
      </c>
    </row>
    <row r="33" spans="1:4" ht="15" hidden="1">
      <c r="A33" s="35" t="s">
        <v>226</v>
      </c>
      <c r="B33" s="67"/>
      <c r="C33" s="39"/>
      <c r="D33" s="67"/>
    </row>
    <row r="34" spans="1:4" ht="31.5" customHeight="1" hidden="1">
      <c r="A34" s="38" t="s">
        <v>163</v>
      </c>
      <c r="B34" s="67">
        <v>0</v>
      </c>
      <c r="C34" s="39"/>
      <c r="D34" s="67">
        <v>0</v>
      </c>
    </row>
    <row r="35" spans="1:4" ht="15" hidden="1">
      <c r="A35" s="38" t="s">
        <v>116</v>
      </c>
      <c r="B35" s="67"/>
      <c r="C35" s="39"/>
      <c r="D35" s="67">
        <v>0</v>
      </c>
    </row>
    <row r="36" spans="1:4" ht="15" hidden="1">
      <c r="A36" s="38" t="s">
        <v>193</v>
      </c>
      <c r="B36" s="67">
        <v>0</v>
      </c>
      <c r="C36" s="39"/>
      <c r="D36" s="67">
        <v>0</v>
      </c>
    </row>
    <row r="37" spans="1:4" ht="15.75" customHeight="1" hidden="1">
      <c r="A37" s="38" t="s">
        <v>227</v>
      </c>
      <c r="B37" s="67">
        <v>0</v>
      </c>
      <c r="C37" s="39"/>
      <c r="D37" s="67">
        <v>0</v>
      </c>
    </row>
    <row r="38" spans="1:4" ht="15">
      <c r="A38" s="38" t="s">
        <v>171</v>
      </c>
      <c r="B38" s="67">
        <v>0</v>
      </c>
      <c r="C38" s="39"/>
      <c r="D38" s="67">
        <v>26</v>
      </c>
    </row>
    <row r="39" spans="2:4" ht="15">
      <c r="B39" s="67"/>
      <c r="C39" s="39"/>
      <c r="D39" s="43"/>
    </row>
    <row r="40" spans="1:4" ht="15">
      <c r="A40" s="35" t="s">
        <v>110</v>
      </c>
      <c r="B40" s="129">
        <f>SUM(B24:B39)</f>
        <v>2654</v>
      </c>
      <c r="C40" s="39"/>
      <c r="D40" s="43">
        <v>-299</v>
      </c>
    </row>
    <row r="41" spans="2:4" ht="15">
      <c r="B41" s="39"/>
      <c r="C41" s="39"/>
      <c r="D41" s="39"/>
    </row>
    <row r="42" spans="1:4" ht="15.75">
      <c r="A42" s="34" t="s">
        <v>154</v>
      </c>
      <c r="B42" s="39"/>
      <c r="C42" s="39"/>
      <c r="D42" s="39"/>
    </row>
    <row r="43" spans="2:4" ht="15">
      <c r="B43" s="42"/>
      <c r="C43" s="39"/>
      <c r="D43" s="42"/>
    </row>
    <row r="44" spans="1:4" ht="15">
      <c r="A44" s="35" t="s">
        <v>155</v>
      </c>
      <c r="B44" s="67">
        <v>-37</v>
      </c>
      <c r="C44" s="39"/>
      <c r="D44" s="67">
        <v>-205</v>
      </c>
    </row>
    <row r="45" spans="1:4" ht="15">
      <c r="A45" s="35" t="s">
        <v>301</v>
      </c>
      <c r="B45" s="67">
        <v>-53</v>
      </c>
      <c r="C45" s="39"/>
      <c r="D45" s="67">
        <v>-3348</v>
      </c>
    </row>
    <row r="46" spans="1:4" ht="15">
      <c r="A46" s="35" t="s">
        <v>97</v>
      </c>
      <c r="B46" s="67">
        <v>0</v>
      </c>
      <c r="C46" s="39"/>
      <c r="D46" s="67">
        <v>-703</v>
      </c>
    </row>
    <row r="47" spans="1:4" ht="15" hidden="1">
      <c r="A47" s="35" t="s">
        <v>121</v>
      </c>
      <c r="B47" s="67"/>
      <c r="C47" s="39"/>
      <c r="D47" s="67">
        <v>0</v>
      </c>
    </row>
    <row r="48" spans="1:4" ht="15" hidden="1">
      <c r="A48" s="38" t="s">
        <v>117</v>
      </c>
      <c r="B48" s="67"/>
      <c r="C48" s="39"/>
      <c r="D48" s="67">
        <v>0</v>
      </c>
    </row>
    <row r="49" spans="1:4" ht="15" hidden="1">
      <c r="A49" s="35" t="s">
        <v>228</v>
      </c>
      <c r="B49" s="67"/>
      <c r="C49" s="39"/>
      <c r="D49" s="67">
        <v>0</v>
      </c>
    </row>
    <row r="50" spans="1:4" ht="15" hidden="1">
      <c r="A50" s="35" t="s">
        <v>73</v>
      </c>
      <c r="B50" s="67"/>
      <c r="C50" s="39"/>
      <c r="D50" s="43">
        <v>0</v>
      </c>
    </row>
    <row r="51" spans="1:4" ht="15">
      <c r="A51" s="35" t="s">
        <v>229</v>
      </c>
      <c r="B51" s="129">
        <f>SUM(B44:B50)</f>
        <v>-90</v>
      </c>
      <c r="C51" s="39"/>
      <c r="D51" s="129">
        <v>-4256</v>
      </c>
    </row>
    <row r="52" spans="2:4" ht="15">
      <c r="B52" s="39"/>
      <c r="C52" s="39"/>
      <c r="D52" s="39"/>
    </row>
    <row r="53" spans="1:4" ht="15">
      <c r="A53" s="35" t="s">
        <v>156</v>
      </c>
      <c r="B53" s="39">
        <v>0</v>
      </c>
      <c r="C53" s="39"/>
      <c r="D53" s="39">
        <v>66</v>
      </c>
    </row>
    <row r="54" spans="2:4" ht="15">
      <c r="B54" s="37"/>
      <c r="C54" s="39"/>
      <c r="D54" s="37"/>
    </row>
    <row r="55" spans="1:4" ht="15">
      <c r="A55" s="35" t="s">
        <v>109</v>
      </c>
      <c r="B55" s="39">
        <f>+B53+B51+B40+B20</f>
        <v>1242</v>
      </c>
      <c r="C55" s="39"/>
      <c r="D55" s="39">
        <v>3805</v>
      </c>
    </row>
    <row r="56" spans="2:4" ht="8.25" customHeight="1">
      <c r="B56" s="39"/>
      <c r="C56" s="39"/>
      <c r="D56" s="39"/>
    </row>
    <row r="57" spans="1:4" ht="15">
      <c r="A57" s="35" t="s">
        <v>122</v>
      </c>
      <c r="B57" s="39"/>
      <c r="C57" s="39"/>
      <c r="D57" s="39"/>
    </row>
    <row r="58" spans="1:4" ht="15">
      <c r="A58" s="41" t="s">
        <v>157</v>
      </c>
      <c r="B58" s="42">
        <f>4464</f>
        <v>4464</v>
      </c>
      <c r="C58" s="39"/>
      <c r="D58" s="42">
        <v>24579</v>
      </c>
    </row>
    <row r="59" spans="1:4" ht="15">
      <c r="A59" s="41" t="s">
        <v>158</v>
      </c>
      <c r="B59" s="43"/>
      <c r="C59" s="39"/>
      <c r="D59" s="43">
        <v>-9</v>
      </c>
    </row>
    <row r="60" spans="1:4" ht="15">
      <c r="A60" s="41" t="s">
        <v>159</v>
      </c>
      <c r="B60" s="39">
        <f>SUM(B58:B59)</f>
        <v>4464</v>
      </c>
      <c r="C60" s="39"/>
      <c r="D60" s="39">
        <v>24570</v>
      </c>
    </row>
    <row r="61" spans="2:4" ht="15">
      <c r="B61" s="39"/>
      <c r="C61" s="39"/>
      <c r="D61" s="39"/>
    </row>
    <row r="62" spans="1:4" ht="15.75" thickBot="1">
      <c r="A62" s="44" t="s">
        <v>230</v>
      </c>
      <c r="B62" s="147">
        <f>+B60+B55</f>
        <v>5706</v>
      </c>
      <c r="C62" s="39"/>
      <c r="D62" s="147">
        <v>28375</v>
      </c>
    </row>
    <row r="63" spans="1:4" s="44" customFormat="1" ht="15.75" thickTop="1">
      <c r="A63" s="146"/>
      <c r="B63" s="68"/>
      <c r="C63" s="68"/>
      <c r="D63" s="68"/>
    </row>
    <row r="64" spans="1:4" s="44" customFormat="1" ht="29.25" customHeight="1">
      <c r="A64" s="212" t="s">
        <v>347</v>
      </c>
      <c r="B64" s="186"/>
      <c r="C64" s="186"/>
      <c r="D64" s="186"/>
    </row>
    <row r="66" spans="1:7" ht="30.75" customHeight="1">
      <c r="A66" s="192" t="s">
        <v>335</v>
      </c>
      <c r="B66" s="192"/>
      <c r="C66" s="192"/>
      <c r="D66" s="192"/>
      <c r="E66" s="38"/>
      <c r="F66" s="38"/>
      <c r="G66" s="38"/>
    </row>
    <row r="75" ht="15.75">
      <c r="A75" s="173" t="s">
        <v>161</v>
      </c>
    </row>
  </sheetData>
  <mergeCells count="3">
    <mergeCell ref="B4:D4"/>
    <mergeCell ref="A66:D66"/>
    <mergeCell ref="A64:D64"/>
  </mergeCells>
  <printOptions horizontalCentered="1"/>
  <pageMargins left="0.58" right="0.5" top="0.41" bottom="0.36" header="0.36" footer="0.28"/>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K203"/>
  <sheetViews>
    <sheetView zoomScale="80" zoomScaleNormal="80" workbookViewId="0" topLeftCell="A168">
      <selection activeCell="C174" sqref="C174"/>
    </sheetView>
  </sheetViews>
  <sheetFormatPr defaultColWidth="9.140625" defaultRowHeight="12.75"/>
  <cols>
    <col min="1" max="1" width="5.8515625" style="19" customWidth="1"/>
    <col min="2" max="2" width="4.00390625" style="16" customWidth="1"/>
    <col min="3" max="3" width="34.421875" style="16" customWidth="1"/>
    <col min="4" max="4" width="10.57421875" style="16" bestFit="1" customWidth="1"/>
    <col min="5" max="5" width="11.00390625" style="16" bestFit="1" customWidth="1"/>
    <col min="6" max="6" width="16.7109375" style="16" customWidth="1"/>
    <col min="7" max="7" width="16.00390625" style="16" customWidth="1"/>
    <col min="8" max="8" width="16.57421875" style="16" customWidth="1"/>
    <col min="9" max="9" width="15.00390625" style="16" customWidth="1"/>
    <col min="10" max="10" width="21.00390625" style="16" customWidth="1"/>
    <col min="11" max="11" width="9.7109375" style="16" bestFit="1" customWidth="1"/>
    <col min="12" max="16384" width="9.140625" style="16" customWidth="1"/>
  </cols>
  <sheetData>
    <row r="1" ht="15.75">
      <c r="A1" s="15" t="s">
        <v>31</v>
      </c>
    </row>
    <row r="2" ht="15.75">
      <c r="A2" s="15" t="s">
        <v>64</v>
      </c>
    </row>
    <row r="3" ht="15.75">
      <c r="A3" s="15" t="str">
        <f>+SCE!A3</f>
        <v>For the Financial Period Ended 30 June 2006</v>
      </c>
    </row>
    <row r="5" spans="1:2" ht="15.75">
      <c r="A5" s="17">
        <v>1</v>
      </c>
      <c r="B5" s="18" t="s">
        <v>65</v>
      </c>
    </row>
    <row r="7" spans="2:10" ht="15">
      <c r="B7" s="200" t="s">
        <v>241</v>
      </c>
      <c r="C7" s="200"/>
      <c r="D7" s="200"/>
      <c r="E7" s="200"/>
      <c r="F7" s="200"/>
      <c r="G7" s="200"/>
      <c r="H7" s="200"/>
      <c r="I7" s="200"/>
      <c r="J7" s="200"/>
    </row>
    <row r="8" spans="2:9" ht="15">
      <c r="B8" s="88"/>
      <c r="C8" s="88"/>
      <c r="D8" s="88"/>
      <c r="E8" s="88"/>
      <c r="F8" s="88"/>
      <c r="G8" s="88"/>
      <c r="H8" s="88"/>
      <c r="I8" s="88"/>
    </row>
    <row r="9" spans="2:10" ht="34.5" customHeight="1">
      <c r="B9" s="200" t="s">
        <v>294</v>
      </c>
      <c r="C9" s="200"/>
      <c r="D9" s="200"/>
      <c r="E9" s="200"/>
      <c r="F9" s="200"/>
      <c r="G9" s="200"/>
      <c r="H9" s="200"/>
      <c r="I9" s="200"/>
      <c r="J9" s="200"/>
    </row>
    <row r="10" spans="2:9" ht="15">
      <c r="B10" s="88"/>
      <c r="C10" s="88"/>
      <c r="D10" s="88"/>
      <c r="E10" s="88"/>
      <c r="F10" s="88"/>
      <c r="G10" s="88"/>
      <c r="H10" s="88"/>
      <c r="I10" s="88"/>
    </row>
    <row r="11" spans="2:10" ht="51" customHeight="1">
      <c r="B11" s="200" t="s">
        <v>242</v>
      </c>
      <c r="C11" s="200"/>
      <c r="D11" s="200"/>
      <c r="E11" s="200"/>
      <c r="F11" s="200"/>
      <c r="G11" s="200"/>
      <c r="H11" s="200"/>
      <c r="I11" s="200"/>
      <c r="J11" s="200"/>
    </row>
    <row r="12" spans="2:9" ht="15">
      <c r="B12" s="20"/>
      <c r="C12" s="20"/>
      <c r="D12" s="20"/>
      <c r="E12" s="20"/>
      <c r="F12" s="20"/>
      <c r="G12" s="20"/>
      <c r="H12" s="20"/>
      <c r="I12" s="20"/>
    </row>
    <row r="13" spans="1:10" ht="15.75">
      <c r="A13" s="17">
        <v>2</v>
      </c>
      <c r="B13" s="204" t="s">
        <v>243</v>
      </c>
      <c r="C13" s="204"/>
      <c r="D13" s="204"/>
      <c r="E13" s="204"/>
      <c r="F13" s="204"/>
      <c r="G13" s="204"/>
      <c r="H13" s="204"/>
      <c r="I13" s="204"/>
      <c r="J13" s="204"/>
    </row>
    <row r="14" spans="2:9" ht="15">
      <c r="B14" s="20"/>
      <c r="C14" s="20"/>
      <c r="D14" s="20"/>
      <c r="E14" s="20"/>
      <c r="F14" s="20"/>
      <c r="G14" s="20"/>
      <c r="H14" s="20"/>
      <c r="I14" s="20"/>
    </row>
    <row r="15" spans="2:10" ht="48.75" customHeight="1">
      <c r="B15" s="194" t="s">
        <v>244</v>
      </c>
      <c r="C15" s="194"/>
      <c r="D15" s="194"/>
      <c r="E15" s="194"/>
      <c r="F15" s="194"/>
      <c r="G15" s="194"/>
      <c r="H15" s="194"/>
      <c r="I15" s="194"/>
      <c r="J15" s="194"/>
    </row>
    <row r="16" spans="2:9" ht="15">
      <c r="B16" s="20"/>
      <c r="C16" s="20"/>
      <c r="D16" s="20"/>
      <c r="E16" s="20"/>
      <c r="F16" s="20"/>
      <c r="G16" s="20"/>
      <c r="H16" s="20"/>
      <c r="I16" s="20"/>
    </row>
    <row r="17" spans="2:10" ht="15">
      <c r="B17" s="20"/>
      <c r="C17" s="20" t="s">
        <v>267</v>
      </c>
      <c r="D17" s="201" t="s">
        <v>310</v>
      </c>
      <c r="E17" s="201"/>
      <c r="F17" s="201"/>
      <c r="G17" s="201"/>
      <c r="H17" s="201"/>
      <c r="I17" s="201"/>
      <c r="J17" s="201"/>
    </row>
    <row r="18" spans="3:10" ht="15">
      <c r="C18" s="124" t="s">
        <v>245</v>
      </c>
      <c r="D18" s="202" t="s">
        <v>246</v>
      </c>
      <c r="E18" s="202"/>
      <c r="F18" s="202"/>
      <c r="G18" s="202"/>
      <c r="H18" s="202"/>
      <c r="I18" s="202"/>
      <c r="J18" s="202"/>
    </row>
    <row r="19" spans="2:10" ht="15">
      <c r="B19" s="123"/>
      <c r="C19" s="124" t="s">
        <v>247</v>
      </c>
      <c r="D19" s="202" t="s">
        <v>42</v>
      </c>
      <c r="E19" s="202"/>
      <c r="F19" s="202"/>
      <c r="G19" s="202"/>
      <c r="H19" s="202"/>
      <c r="I19" s="202"/>
      <c r="J19" s="202"/>
    </row>
    <row r="20" spans="2:10" ht="15">
      <c r="B20" s="123"/>
      <c r="C20" s="124" t="s">
        <v>319</v>
      </c>
      <c r="D20" s="156" t="s">
        <v>325</v>
      </c>
      <c r="E20" s="156"/>
      <c r="F20" s="156"/>
      <c r="G20" s="156"/>
      <c r="H20" s="156"/>
      <c r="I20" s="156"/>
      <c r="J20" s="156"/>
    </row>
    <row r="21" spans="2:10" ht="15">
      <c r="B21" s="123"/>
      <c r="C21" s="124" t="s">
        <v>248</v>
      </c>
      <c r="D21" s="202" t="s">
        <v>249</v>
      </c>
      <c r="E21" s="202"/>
      <c r="F21" s="202"/>
      <c r="G21" s="202"/>
      <c r="H21" s="202"/>
      <c r="I21" s="202"/>
      <c r="J21" s="202"/>
    </row>
    <row r="22" spans="2:10" ht="15">
      <c r="B22" s="123"/>
      <c r="C22" s="124" t="s">
        <v>250</v>
      </c>
      <c r="D22" s="202" t="s">
        <v>251</v>
      </c>
      <c r="E22" s="202"/>
      <c r="F22" s="202"/>
      <c r="G22" s="202"/>
      <c r="H22" s="202"/>
      <c r="I22" s="202"/>
      <c r="J22" s="202"/>
    </row>
    <row r="23" spans="2:10" ht="15">
      <c r="B23" s="123"/>
      <c r="C23" s="124" t="s">
        <v>320</v>
      </c>
      <c r="D23" s="156" t="s">
        <v>324</v>
      </c>
      <c r="E23" s="156"/>
      <c r="F23" s="156"/>
      <c r="G23" s="156"/>
      <c r="H23" s="156"/>
      <c r="I23" s="156"/>
      <c r="J23" s="156"/>
    </row>
    <row r="24" spans="2:10" ht="15">
      <c r="B24" s="123"/>
      <c r="C24" s="124" t="s">
        <v>321</v>
      </c>
      <c r="D24" s="156" t="s">
        <v>323</v>
      </c>
      <c r="E24" s="156"/>
      <c r="F24" s="156"/>
      <c r="G24" s="156"/>
      <c r="H24" s="156"/>
      <c r="I24" s="156"/>
      <c r="J24" s="156"/>
    </row>
    <row r="25" spans="2:10" ht="15">
      <c r="B25" s="123"/>
      <c r="C25" s="124" t="s">
        <v>252</v>
      </c>
      <c r="D25" s="202" t="s">
        <v>253</v>
      </c>
      <c r="E25" s="202"/>
      <c r="F25" s="202"/>
      <c r="G25" s="202"/>
      <c r="H25" s="202"/>
      <c r="I25" s="202"/>
      <c r="J25" s="202"/>
    </row>
    <row r="26" spans="2:10" ht="15">
      <c r="B26" s="123"/>
      <c r="C26" s="124" t="s">
        <v>322</v>
      </c>
      <c r="D26" s="156" t="s">
        <v>137</v>
      </c>
      <c r="E26" s="156"/>
      <c r="F26" s="156"/>
      <c r="G26" s="156"/>
      <c r="H26" s="156"/>
      <c r="I26" s="156"/>
      <c r="J26" s="156"/>
    </row>
    <row r="27" spans="2:10" ht="15">
      <c r="B27" s="123"/>
      <c r="C27" s="124" t="s">
        <v>254</v>
      </c>
      <c r="D27" s="202" t="s">
        <v>255</v>
      </c>
      <c r="E27" s="202"/>
      <c r="F27" s="202"/>
      <c r="G27" s="202"/>
      <c r="H27" s="202"/>
      <c r="I27" s="202"/>
      <c r="J27" s="202"/>
    </row>
    <row r="28" spans="2:10" ht="15">
      <c r="B28" s="123"/>
      <c r="C28" s="124" t="s">
        <v>326</v>
      </c>
      <c r="D28" s="156" t="s">
        <v>327</v>
      </c>
      <c r="E28" s="156"/>
      <c r="F28" s="156"/>
      <c r="G28" s="156"/>
      <c r="H28" s="156"/>
      <c r="I28" s="156"/>
      <c r="J28" s="156"/>
    </row>
    <row r="29" spans="2:10" ht="15">
      <c r="B29" s="123"/>
      <c r="C29" s="124" t="s">
        <v>268</v>
      </c>
      <c r="D29" s="202" t="s">
        <v>269</v>
      </c>
      <c r="E29" s="202"/>
      <c r="F29" s="202"/>
      <c r="G29" s="202"/>
      <c r="H29" s="202"/>
      <c r="I29" s="202"/>
      <c r="J29" s="202"/>
    </row>
    <row r="30" spans="2:10" ht="15">
      <c r="B30" s="123"/>
      <c r="C30" s="124" t="s">
        <v>256</v>
      </c>
      <c r="D30" s="202" t="s">
        <v>257</v>
      </c>
      <c r="E30" s="202"/>
      <c r="F30" s="202"/>
      <c r="G30" s="202"/>
      <c r="H30" s="202"/>
      <c r="I30" s="202"/>
      <c r="J30" s="202"/>
    </row>
    <row r="31" spans="2:10" ht="15">
      <c r="B31" s="123"/>
      <c r="C31" s="124" t="s">
        <v>258</v>
      </c>
      <c r="D31" s="202" t="s">
        <v>259</v>
      </c>
      <c r="E31" s="202"/>
      <c r="F31" s="202"/>
      <c r="G31" s="202"/>
      <c r="H31" s="202"/>
      <c r="I31" s="202"/>
      <c r="J31" s="202"/>
    </row>
    <row r="32" spans="2:10" ht="15">
      <c r="B32" s="123"/>
      <c r="C32" s="124" t="s">
        <v>345</v>
      </c>
      <c r="D32" s="156" t="s">
        <v>346</v>
      </c>
      <c r="E32" s="156"/>
      <c r="F32" s="156"/>
      <c r="G32" s="156"/>
      <c r="H32" s="156"/>
      <c r="I32" s="156"/>
      <c r="J32" s="156"/>
    </row>
    <row r="33" spans="2:10" ht="15">
      <c r="B33" s="123"/>
      <c r="C33" s="124" t="s">
        <v>260</v>
      </c>
      <c r="D33" s="202" t="s">
        <v>261</v>
      </c>
      <c r="E33" s="202"/>
      <c r="F33" s="202"/>
      <c r="G33" s="202"/>
      <c r="H33" s="202"/>
      <c r="I33" s="202"/>
      <c r="J33" s="202"/>
    </row>
    <row r="34" spans="2:10" ht="15">
      <c r="B34" s="123"/>
      <c r="C34" s="124" t="s">
        <v>270</v>
      </c>
      <c r="D34" s="202" t="s">
        <v>271</v>
      </c>
      <c r="E34" s="202"/>
      <c r="F34" s="202"/>
      <c r="G34" s="202"/>
      <c r="H34" s="202"/>
      <c r="I34" s="202"/>
      <c r="J34" s="202"/>
    </row>
    <row r="35" spans="2:10" ht="15">
      <c r="B35" s="123"/>
      <c r="C35" s="124"/>
      <c r="D35" s="156"/>
      <c r="E35" s="156"/>
      <c r="F35" s="156"/>
      <c r="G35" s="156"/>
      <c r="H35" s="156"/>
      <c r="I35" s="156"/>
      <c r="J35" s="156"/>
    </row>
    <row r="36" spans="2:10" ht="15">
      <c r="B36" s="202" t="s">
        <v>307</v>
      </c>
      <c r="C36" s="202"/>
      <c r="D36" s="202"/>
      <c r="E36" s="202"/>
      <c r="F36" s="202"/>
      <c r="G36" s="202"/>
      <c r="H36" s="202"/>
      <c r="I36" s="202"/>
      <c r="J36" s="202"/>
    </row>
    <row r="37" spans="2:10" ht="15">
      <c r="B37" s="124"/>
      <c r="C37" s="123"/>
      <c r="D37" s="156"/>
      <c r="E37" s="156"/>
      <c r="F37" s="156"/>
      <c r="G37" s="156"/>
      <c r="H37" s="156"/>
      <c r="I37" s="156"/>
      <c r="J37" s="156"/>
    </row>
    <row r="38" spans="3:10" ht="15">
      <c r="C38" s="124" t="s">
        <v>262</v>
      </c>
      <c r="D38" s="202" t="s">
        <v>263</v>
      </c>
      <c r="E38" s="202"/>
      <c r="F38" s="202"/>
      <c r="G38" s="202"/>
      <c r="H38" s="202"/>
      <c r="I38" s="202"/>
      <c r="J38" s="202"/>
    </row>
    <row r="39" spans="3:10" ht="15">
      <c r="C39" s="124" t="s">
        <v>264</v>
      </c>
      <c r="D39" s="202" t="s">
        <v>265</v>
      </c>
      <c r="E39" s="202"/>
      <c r="F39" s="202"/>
      <c r="G39" s="202"/>
      <c r="H39" s="202"/>
      <c r="I39" s="202"/>
      <c r="J39" s="202"/>
    </row>
    <row r="40" spans="2:10" ht="15">
      <c r="B40" s="124"/>
      <c r="C40" s="123"/>
      <c r="D40" s="156"/>
      <c r="E40" s="156"/>
      <c r="F40" s="156"/>
      <c r="G40" s="156"/>
      <c r="H40" s="156"/>
      <c r="I40" s="156"/>
      <c r="J40" s="156"/>
    </row>
    <row r="41" spans="2:10" ht="33.75" customHeight="1">
      <c r="B41" s="194" t="s">
        <v>266</v>
      </c>
      <c r="C41" s="194"/>
      <c r="D41" s="194"/>
      <c r="E41" s="194"/>
      <c r="F41" s="194"/>
      <c r="G41" s="194"/>
      <c r="H41" s="194"/>
      <c r="I41" s="194"/>
      <c r="J41" s="194"/>
    </row>
    <row r="42" spans="2:10" ht="15">
      <c r="B42"/>
      <c r="C42" s="154"/>
      <c r="D42" s="155"/>
      <c r="E42" s="155"/>
      <c r="F42" s="155"/>
      <c r="G42" s="155"/>
      <c r="H42" s="155"/>
      <c r="I42" s="155"/>
      <c r="J42" s="155"/>
    </row>
    <row r="43" spans="2:10" ht="34.5" customHeight="1">
      <c r="B43" s="194" t="s">
        <v>306</v>
      </c>
      <c r="C43" s="194"/>
      <c r="D43" s="194"/>
      <c r="E43" s="194"/>
      <c r="F43" s="194"/>
      <c r="G43" s="194"/>
      <c r="H43" s="194"/>
      <c r="I43" s="194"/>
      <c r="J43" s="194"/>
    </row>
    <row r="44" spans="2:10" ht="15">
      <c r="B44"/>
      <c r="C44" s="154"/>
      <c r="D44" s="155"/>
      <c r="E44" s="155"/>
      <c r="F44" s="155"/>
      <c r="G44" s="155"/>
      <c r="H44" s="155"/>
      <c r="I44" s="155"/>
      <c r="J44" s="155"/>
    </row>
    <row r="45" spans="2:10" ht="15.75">
      <c r="B45" s="193" t="s">
        <v>273</v>
      </c>
      <c r="C45" s="193"/>
      <c r="D45" s="193"/>
      <c r="E45" s="193"/>
      <c r="F45" s="193"/>
      <c r="G45" s="193"/>
      <c r="H45" s="193"/>
      <c r="I45" s="193"/>
      <c r="J45" s="193"/>
    </row>
    <row r="46" spans="2:10" ht="15.75">
      <c r="B46" s="159"/>
      <c r="C46" s="159"/>
      <c r="D46" s="159"/>
      <c r="E46" s="159"/>
      <c r="F46" s="159"/>
      <c r="G46" s="159"/>
      <c r="H46" s="159"/>
      <c r="I46" s="159"/>
      <c r="J46" s="159"/>
    </row>
    <row r="47" spans="3:10" ht="15">
      <c r="C47" s="158" t="s">
        <v>272</v>
      </c>
      <c r="D47" s="158"/>
      <c r="E47" s="158"/>
      <c r="F47" s="158"/>
      <c r="G47" s="158"/>
      <c r="H47" s="158"/>
      <c r="I47" s="158"/>
      <c r="J47" s="158"/>
    </row>
    <row r="48" spans="2:10" ht="15">
      <c r="B48" s="157"/>
      <c r="C48" s="157"/>
      <c r="D48" s="157"/>
      <c r="E48" s="157"/>
      <c r="F48" s="157"/>
      <c r="G48" s="157"/>
      <c r="H48" s="157"/>
      <c r="I48" s="157"/>
      <c r="J48" s="157"/>
    </row>
    <row r="49" spans="3:10" ht="42.75" customHeight="1">
      <c r="C49" s="194" t="s">
        <v>305</v>
      </c>
      <c r="D49" s="194"/>
      <c r="E49" s="194"/>
      <c r="F49" s="194"/>
      <c r="G49" s="194"/>
      <c r="H49" s="194"/>
      <c r="I49" s="194"/>
      <c r="J49" s="194"/>
    </row>
    <row r="50" spans="2:10" ht="15">
      <c r="B50"/>
      <c r="C50" s="154"/>
      <c r="D50" s="155"/>
      <c r="E50" s="155"/>
      <c r="F50" s="155"/>
      <c r="G50" s="155"/>
      <c r="H50" s="155"/>
      <c r="I50" s="155"/>
      <c r="J50" s="155"/>
    </row>
    <row r="51" spans="1:10" s="18" customFormat="1" ht="15.75">
      <c r="A51" s="17"/>
      <c r="B51" s="34" t="s">
        <v>296</v>
      </c>
      <c r="C51" s="166"/>
      <c r="D51" s="167"/>
      <c r="E51" s="167"/>
      <c r="F51" s="167"/>
      <c r="G51" s="167"/>
      <c r="H51" s="167"/>
      <c r="I51" s="167"/>
      <c r="J51" s="167"/>
    </row>
    <row r="52" spans="2:10" ht="15">
      <c r="B52" s="2"/>
      <c r="C52" s="168"/>
      <c r="D52" s="169"/>
      <c r="E52" s="169"/>
      <c r="F52" s="169"/>
      <c r="G52" s="169"/>
      <c r="H52" s="169"/>
      <c r="I52" s="169"/>
      <c r="J52" s="169"/>
    </row>
    <row r="53" spans="2:7" ht="15">
      <c r="B53" s="2"/>
      <c r="C53" s="195" t="s">
        <v>311</v>
      </c>
      <c r="D53" s="195"/>
      <c r="E53" s="195"/>
      <c r="F53" s="195"/>
      <c r="G53" s="195"/>
    </row>
    <row r="54" spans="2:10" ht="15.75">
      <c r="B54" s="2"/>
      <c r="C54" s="168"/>
      <c r="D54" s="169"/>
      <c r="E54" s="169"/>
      <c r="F54" s="169"/>
      <c r="I54" s="36" t="s">
        <v>36</v>
      </c>
      <c r="J54" s="169"/>
    </row>
    <row r="55" spans="2:10" ht="15">
      <c r="B55" s="35"/>
      <c r="C55" s="39" t="s">
        <v>253</v>
      </c>
      <c r="D55" s="39"/>
      <c r="I55" s="39">
        <f>+'[1]FMB_Jun06'!$D$10/1000</f>
        <v>16114.07751</v>
      </c>
      <c r="J55" s="165"/>
    </row>
    <row r="56" spans="2:10" ht="15">
      <c r="B56" s="35"/>
      <c r="C56" s="39" t="s">
        <v>41</v>
      </c>
      <c r="D56" s="39"/>
      <c r="I56" s="39">
        <f>+'[1]FMB_Jun06'!$D$34/1000</f>
        <v>11842.750310000001</v>
      </c>
      <c r="J56" s="165"/>
    </row>
    <row r="57" spans="2:10" ht="15">
      <c r="B57" s="35"/>
      <c r="C57" s="39" t="s">
        <v>45</v>
      </c>
      <c r="D57" s="39"/>
      <c r="I57" s="39">
        <f>-'[1]FMB_Jun06'!$D$51/1000</f>
        <v>-37906.2952</v>
      </c>
      <c r="J57" s="165"/>
    </row>
    <row r="58" spans="2:10" ht="15">
      <c r="B58" s="35"/>
      <c r="C58" s="39" t="s">
        <v>282</v>
      </c>
      <c r="D58" s="39"/>
      <c r="I58" s="39">
        <f>(13445089.53-31456.96)/1000</f>
        <v>13413.632569999998</v>
      </c>
      <c r="J58" s="165"/>
    </row>
    <row r="59" spans="2:10" ht="15">
      <c r="B59" s="20"/>
      <c r="C59" s="39" t="s">
        <v>274</v>
      </c>
      <c r="D59" s="39"/>
      <c r="I59" s="170">
        <f>SUM(I55:I58)</f>
        <v>3464.165189999996</v>
      </c>
      <c r="J59" s="20"/>
    </row>
    <row r="60" spans="2:10" ht="15">
      <c r="B60" s="20"/>
      <c r="C60" s="39"/>
      <c r="D60" s="39"/>
      <c r="I60" s="68"/>
      <c r="J60" s="20"/>
    </row>
    <row r="61" spans="2:10" ht="15">
      <c r="B61" s="20"/>
      <c r="C61" s="39" t="s">
        <v>275</v>
      </c>
      <c r="D61" s="39"/>
      <c r="I61" s="68">
        <v>0</v>
      </c>
      <c r="J61" s="20" t="s">
        <v>10</v>
      </c>
    </row>
    <row r="62" spans="2:10" ht="15">
      <c r="B62" s="20"/>
      <c r="C62" s="39"/>
      <c r="D62" s="39"/>
      <c r="I62" s="68"/>
      <c r="J62" s="20"/>
    </row>
    <row r="63" spans="2:10" ht="15.75" thickBot="1">
      <c r="B63" s="20"/>
      <c r="C63" s="39" t="s">
        <v>287</v>
      </c>
      <c r="D63" s="39"/>
      <c r="I63" s="147">
        <f>+I59</f>
        <v>3464.165189999996</v>
      </c>
      <c r="J63" s="20"/>
    </row>
    <row r="64" spans="2:9" ht="15.75" thickTop="1">
      <c r="B64" s="20"/>
      <c r="C64" s="39"/>
      <c r="D64" s="39"/>
      <c r="H64" s="68"/>
      <c r="I64" s="20"/>
    </row>
    <row r="65" spans="2:9" ht="15">
      <c r="B65" s="20"/>
      <c r="C65" s="171" t="s">
        <v>276</v>
      </c>
      <c r="D65" s="172"/>
      <c r="F65" s="160"/>
      <c r="H65" s="20"/>
      <c r="I65" s="20"/>
    </row>
    <row r="66" spans="2:9" ht="15.75">
      <c r="B66" s="20"/>
      <c r="C66" s="171"/>
      <c r="D66" s="172"/>
      <c r="F66" s="75">
        <v>5</v>
      </c>
      <c r="H66" s="20"/>
      <c r="I66" s="20"/>
    </row>
    <row r="67" spans="2:9" ht="15">
      <c r="B67" s="20"/>
      <c r="C67" s="171"/>
      <c r="D67" s="172"/>
      <c r="H67" s="20"/>
      <c r="I67" s="20"/>
    </row>
    <row r="68" spans="2:9" ht="15.75">
      <c r="B68" s="20"/>
      <c r="C68" s="171"/>
      <c r="D68" s="172"/>
      <c r="F68" s="75"/>
      <c r="H68" s="20"/>
      <c r="I68" s="20"/>
    </row>
    <row r="69" spans="1:2" ht="15.75">
      <c r="A69" s="17">
        <v>3</v>
      </c>
      <c r="B69" s="18" t="s">
        <v>69</v>
      </c>
    </row>
    <row r="71" spans="2:9" ht="15" customHeight="1">
      <c r="B71" s="201" t="s">
        <v>277</v>
      </c>
      <c r="C71" s="201"/>
      <c r="D71" s="201"/>
      <c r="E71" s="201"/>
      <c r="F71" s="201"/>
      <c r="G71" s="201"/>
      <c r="H71" s="201"/>
      <c r="I71" s="201"/>
    </row>
    <row r="73" spans="1:9" ht="15.75">
      <c r="A73" s="17">
        <v>4</v>
      </c>
      <c r="B73" s="79" t="s">
        <v>70</v>
      </c>
      <c r="C73" s="78"/>
      <c r="D73" s="78"/>
      <c r="E73" s="78"/>
      <c r="F73" s="78"/>
      <c r="G73" s="78"/>
      <c r="H73" s="78"/>
      <c r="I73" s="78"/>
    </row>
    <row r="74" spans="2:9" ht="15">
      <c r="B74" s="78"/>
      <c r="C74" s="78"/>
      <c r="D74" s="78"/>
      <c r="E74" s="78"/>
      <c r="F74" s="78"/>
      <c r="G74" s="78"/>
      <c r="H74" s="78"/>
      <c r="I74" s="78"/>
    </row>
    <row r="75" spans="2:10" ht="20.25" customHeight="1">
      <c r="B75" s="203" t="s">
        <v>164</v>
      </c>
      <c r="C75" s="203"/>
      <c r="D75" s="203"/>
      <c r="E75" s="203"/>
      <c r="F75" s="203"/>
      <c r="G75" s="203"/>
      <c r="H75" s="203"/>
      <c r="I75" s="203"/>
      <c r="J75" s="203"/>
    </row>
    <row r="76" spans="2:9" ht="15">
      <c r="B76" s="78"/>
      <c r="C76" s="78"/>
      <c r="D76" s="78"/>
      <c r="E76" s="78"/>
      <c r="F76" s="78"/>
      <c r="G76" s="78"/>
      <c r="H76" s="78"/>
      <c r="I76" s="78"/>
    </row>
    <row r="77" spans="1:9" ht="18.75">
      <c r="A77" s="17">
        <v>5</v>
      </c>
      <c r="B77" s="79" t="s">
        <v>179</v>
      </c>
      <c r="C77" s="78"/>
      <c r="D77" s="78"/>
      <c r="E77" s="78"/>
      <c r="F77" s="78"/>
      <c r="G77" s="78"/>
      <c r="H77" s="78"/>
      <c r="I77" s="78"/>
    </row>
    <row r="78" spans="2:9" ht="15">
      <c r="B78" s="78"/>
      <c r="C78" s="78"/>
      <c r="D78" s="78"/>
      <c r="E78" s="78"/>
      <c r="F78" s="78"/>
      <c r="G78" s="78"/>
      <c r="H78" s="78"/>
      <c r="I78" s="78"/>
    </row>
    <row r="79" spans="2:10" ht="30.75" customHeight="1">
      <c r="B79" s="196" t="s">
        <v>278</v>
      </c>
      <c r="C79" s="196"/>
      <c r="D79" s="196"/>
      <c r="E79" s="196"/>
      <c r="F79" s="196"/>
      <c r="G79" s="196"/>
      <c r="H79" s="196"/>
      <c r="I79" s="196"/>
      <c r="J79" s="196"/>
    </row>
    <row r="80" spans="2:9" ht="12" customHeight="1">
      <c r="B80" s="80"/>
      <c r="C80" s="80"/>
      <c r="D80" s="80"/>
      <c r="E80" s="80"/>
      <c r="F80" s="80"/>
      <c r="G80" s="80"/>
      <c r="H80" s="80"/>
      <c r="I80" s="80"/>
    </row>
    <row r="81" spans="1:9" ht="15.75">
      <c r="A81" s="75">
        <v>6</v>
      </c>
      <c r="B81" s="79" t="s">
        <v>127</v>
      </c>
      <c r="C81" s="78"/>
      <c r="D81" s="78"/>
      <c r="E81" s="78"/>
      <c r="F81" s="78"/>
      <c r="G81" s="78"/>
      <c r="H81" s="78"/>
      <c r="I81" s="78"/>
    </row>
    <row r="82" spans="1:9" ht="15">
      <c r="A82" s="81"/>
      <c r="B82" s="78"/>
      <c r="C82" s="78"/>
      <c r="D82" s="78"/>
      <c r="E82" s="78"/>
      <c r="F82" s="78"/>
      <c r="G82" s="78"/>
      <c r="H82" s="78"/>
      <c r="I82" s="78"/>
    </row>
    <row r="83" spans="1:10" ht="15">
      <c r="A83" s="81"/>
      <c r="B83" s="197" t="s">
        <v>128</v>
      </c>
      <c r="C83" s="197"/>
      <c r="D83" s="197"/>
      <c r="E83" s="197"/>
      <c r="F83" s="197"/>
      <c r="G83" s="197"/>
      <c r="H83" s="197"/>
      <c r="I83" s="197"/>
      <c r="J83" s="197"/>
    </row>
    <row r="84" spans="1:9" ht="15">
      <c r="A84" s="81"/>
      <c r="B84" s="76"/>
      <c r="C84" s="76"/>
      <c r="D84" s="76"/>
      <c r="E84" s="76"/>
      <c r="F84" s="76"/>
      <c r="G84" s="76"/>
      <c r="H84" s="76"/>
      <c r="I84" s="76"/>
    </row>
    <row r="85" spans="1:9" ht="15.75">
      <c r="A85" s="75">
        <v>7</v>
      </c>
      <c r="B85" s="79" t="s">
        <v>71</v>
      </c>
      <c r="C85" s="78"/>
      <c r="D85" s="78"/>
      <c r="E85" s="78"/>
      <c r="F85" s="78"/>
      <c r="G85" s="78"/>
      <c r="H85" s="78"/>
      <c r="I85" s="78"/>
    </row>
    <row r="86" spans="1:9" ht="15">
      <c r="A86" s="81"/>
      <c r="B86" s="78"/>
      <c r="C86" s="78"/>
      <c r="D86" s="78"/>
      <c r="E86" s="78"/>
      <c r="F86" s="78"/>
      <c r="G86" s="78"/>
      <c r="H86" s="78"/>
      <c r="I86" s="78"/>
    </row>
    <row r="87" spans="1:10" ht="30" customHeight="1">
      <c r="A87" s="81"/>
      <c r="B87" s="199" t="s">
        <v>180</v>
      </c>
      <c r="C87" s="199"/>
      <c r="D87" s="199"/>
      <c r="E87" s="199"/>
      <c r="F87" s="199"/>
      <c r="G87" s="199"/>
      <c r="H87" s="199"/>
      <c r="I87" s="199"/>
      <c r="J87" s="199"/>
    </row>
    <row r="88" spans="1:9" ht="15">
      <c r="A88" s="81"/>
      <c r="B88" s="78"/>
      <c r="C88" s="78"/>
      <c r="D88" s="78"/>
      <c r="E88" s="78"/>
      <c r="F88" s="78"/>
      <c r="G88" s="78"/>
      <c r="H88" s="78"/>
      <c r="I88" s="78"/>
    </row>
    <row r="89" spans="1:9" ht="15.75">
      <c r="A89" s="75">
        <v>8</v>
      </c>
      <c r="B89" s="79" t="s">
        <v>72</v>
      </c>
      <c r="C89" s="78"/>
      <c r="D89" s="78"/>
      <c r="E89" s="78"/>
      <c r="F89" s="78"/>
      <c r="G89" s="78"/>
      <c r="H89" s="78"/>
      <c r="I89" s="78"/>
    </row>
    <row r="90" spans="1:9" ht="15">
      <c r="A90" s="81"/>
      <c r="B90" s="78"/>
      <c r="C90" s="78"/>
      <c r="D90" s="78"/>
      <c r="E90" s="78"/>
      <c r="F90" s="78"/>
      <c r="G90" s="78"/>
      <c r="H90" s="78"/>
      <c r="I90" s="78"/>
    </row>
    <row r="91" spans="1:9" ht="15" customHeight="1">
      <c r="A91" s="81"/>
      <c r="B91" s="198" t="s">
        <v>181</v>
      </c>
      <c r="C91" s="198"/>
      <c r="D91" s="198"/>
      <c r="E91" s="198"/>
      <c r="F91" s="198"/>
      <c r="G91" s="198"/>
      <c r="H91" s="198"/>
      <c r="I91" s="198"/>
    </row>
    <row r="92" spans="1:9" ht="15">
      <c r="A92" s="81"/>
      <c r="B92" s="78"/>
      <c r="C92" s="78"/>
      <c r="D92" s="78"/>
      <c r="E92" s="78"/>
      <c r="G92" s="78"/>
      <c r="H92" s="78"/>
      <c r="I92" s="78"/>
    </row>
    <row r="93" spans="1:9" ht="15.75">
      <c r="A93" s="17">
        <v>9</v>
      </c>
      <c r="B93" s="18" t="s">
        <v>107</v>
      </c>
      <c r="D93" s="78"/>
      <c r="E93" s="78"/>
      <c r="F93" s="78"/>
      <c r="G93" s="78"/>
      <c r="H93" s="78"/>
      <c r="I93" s="78"/>
    </row>
    <row r="94" spans="1:8" ht="11.25" customHeight="1">
      <c r="A94" s="16"/>
      <c r="F94" s="136"/>
      <c r="G94" s="19"/>
      <c r="H94" s="19"/>
    </row>
    <row r="95" spans="4:8" ht="30">
      <c r="D95" s="16" t="s">
        <v>125</v>
      </c>
      <c r="F95" s="138" t="s">
        <v>285</v>
      </c>
      <c r="G95" s="138" t="s">
        <v>349</v>
      </c>
      <c r="H95" s="138" t="s">
        <v>284</v>
      </c>
    </row>
    <row r="96" spans="4:10" ht="47.25">
      <c r="D96" s="28"/>
      <c r="E96" s="28"/>
      <c r="F96" s="28" t="s">
        <v>195</v>
      </c>
      <c r="G96" s="28" t="s">
        <v>194</v>
      </c>
      <c r="H96" s="28" t="s">
        <v>5</v>
      </c>
      <c r="I96" s="28" t="s">
        <v>197</v>
      </c>
      <c r="J96" s="28" t="s">
        <v>98</v>
      </c>
    </row>
    <row r="97" spans="4:10" ht="15.75">
      <c r="D97" s="21"/>
      <c r="E97" s="21"/>
      <c r="F97" s="21" t="s">
        <v>36</v>
      </c>
      <c r="G97" s="21" t="s">
        <v>36</v>
      </c>
      <c r="H97" s="21" t="s">
        <v>36</v>
      </c>
      <c r="I97" s="21" t="s">
        <v>36</v>
      </c>
      <c r="J97" s="21" t="s">
        <v>36</v>
      </c>
    </row>
    <row r="99" ht="15.75">
      <c r="C99" s="18" t="s">
        <v>286</v>
      </c>
    </row>
    <row r="100" ht="15">
      <c r="J100" s="29"/>
    </row>
    <row r="101" spans="3:10" ht="15">
      <c r="C101" s="16" t="s">
        <v>99</v>
      </c>
      <c r="D101" s="30"/>
      <c r="E101" s="30"/>
      <c r="F101" s="30">
        <v>0</v>
      </c>
      <c r="G101" s="30">
        <v>2751</v>
      </c>
      <c r="H101" s="30"/>
      <c r="I101" s="30"/>
      <c r="J101" s="30">
        <f>SUM(F101:I101)</f>
        <v>2751</v>
      </c>
    </row>
    <row r="102" spans="3:10" ht="15">
      <c r="C102" s="16" t="s">
        <v>100</v>
      </c>
      <c r="D102" s="30"/>
      <c r="E102" s="30"/>
      <c r="F102" s="30">
        <v>0</v>
      </c>
      <c r="G102" s="30">
        <v>0</v>
      </c>
      <c r="H102" s="30">
        <v>0</v>
      </c>
      <c r="I102" s="30">
        <v>0</v>
      </c>
      <c r="J102" s="30">
        <f>SUM(F102:I102)</f>
        <v>0</v>
      </c>
    </row>
    <row r="103" spans="3:10" ht="15.75" thickBot="1">
      <c r="C103" s="16" t="s">
        <v>101</v>
      </c>
      <c r="D103" s="22"/>
      <c r="E103" s="22"/>
      <c r="F103" s="31">
        <f>SUM(F101:F102)</f>
        <v>0</v>
      </c>
      <c r="G103" s="31">
        <f>SUM(G101:G102)</f>
        <v>2751</v>
      </c>
      <c r="H103" s="31">
        <f>SUM(H101:H102)</f>
        <v>0</v>
      </c>
      <c r="I103" s="31">
        <f>SUM(I101:I102)</f>
        <v>0</v>
      </c>
      <c r="J103" s="31">
        <f>SUM(J101:J102)</f>
        <v>2751</v>
      </c>
    </row>
    <row r="104" spans="4:10" ht="15">
      <c r="D104" s="22"/>
      <c r="E104" s="22"/>
      <c r="F104" s="22"/>
      <c r="G104" s="22"/>
      <c r="H104" s="22"/>
      <c r="I104" s="22"/>
      <c r="J104" s="22"/>
    </row>
    <row r="105" spans="3:10" ht="15">
      <c r="C105" s="16" t="s">
        <v>102</v>
      </c>
      <c r="D105" s="22"/>
      <c r="E105" s="22"/>
      <c r="F105" s="22">
        <v>0</v>
      </c>
      <c r="G105" s="22">
        <f>-618</f>
        <v>-618</v>
      </c>
      <c r="H105" s="30">
        <v>307</v>
      </c>
      <c r="I105" s="22"/>
      <c r="J105" s="22">
        <f>SUM(F105:I105)</f>
        <v>-311</v>
      </c>
    </row>
    <row r="106" spans="4:10" ht="15">
      <c r="D106" s="22"/>
      <c r="E106" s="22"/>
      <c r="F106" s="22"/>
      <c r="G106" s="22"/>
      <c r="H106" s="22"/>
      <c r="I106" s="22"/>
      <c r="J106" s="22"/>
    </row>
    <row r="107" spans="3:10" ht="15">
      <c r="C107" s="16" t="s">
        <v>103</v>
      </c>
      <c r="D107" s="22"/>
      <c r="E107" s="22"/>
      <c r="F107" s="22"/>
      <c r="G107" s="22"/>
      <c r="H107" s="22"/>
      <c r="I107" s="22"/>
      <c r="J107" s="22">
        <v>-37</v>
      </c>
    </row>
    <row r="108" spans="4:10" ht="15">
      <c r="D108" s="22"/>
      <c r="E108" s="22"/>
      <c r="F108" s="22"/>
      <c r="G108" s="22"/>
      <c r="H108" s="22"/>
      <c r="I108" s="22"/>
      <c r="J108" s="22"/>
    </row>
    <row r="109" spans="3:10" ht="15">
      <c r="C109" s="16" t="s">
        <v>118</v>
      </c>
      <c r="D109" s="22"/>
      <c r="E109" s="22"/>
      <c r="F109" s="22"/>
      <c r="G109" s="22"/>
      <c r="H109" s="22"/>
      <c r="I109" s="22"/>
      <c r="J109" s="22">
        <v>0</v>
      </c>
    </row>
    <row r="110" spans="4:10" ht="15">
      <c r="D110" s="22"/>
      <c r="E110" s="22"/>
      <c r="F110" s="22"/>
      <c r="G110" s="22"/>
      <c r="H110" s="22"/>
      <c r="I110" s="22"/>
      <c r="J110" s="22"/>
    </row>
    <row r="111" spans="3:11" ht="15.75" thickBot="1">
      <c r="C111" s="16" t="s">
        <v>168</v>
      </c>
      <c r="D111" s="22"/>
      <c r="E111" s="22"/>
      <c r="F111" s="22"/>
      <c r="G111" s="22"/>
      <c r="H111" s="22"/>
      <c r="I111" s="22"/>
      <c r="J111" s="32">
        <f>SUM(J105:J110)</f>
        <v>-348</v>
      </c>
      <c r="K111" s="90"/>
    </row>
    <row r="112" spans="1:11" ht="15.75" hidden="1">
      <c r="A112" s="17"/>
      <c r="B112" s="18"/>
      <c r="K112" s="90"/>
    </row>
    <row r="113" spans="1:11" ht="15.75" customHeight="1" hidden="1">
      <c r="A113" s="17"/>
      <c r="B113" s="18"/>
      <c r="F113" s="19"/>
      <c r="G113" s="19"/>
      <c r="H113" s="19"/>
      <c r="K113" s="90"/>
    </row>
    <row r="114" spans="1:11" ht="15.75" customHeight="1" hidden="1">
      <c r="A114" s="17"/>
      <c r="B114" s="18"/>
      <c r="D114" s="25"/>
      <c r="F114" s="19"/>
      <c r="G114" s="19"/>
      <c r="H114" s="19"/>
      <c r="K114" s="90"/>
    </row>
    <row r="115" spans="4:11" ht="15.75" hidden="1">
      <c r="D115" s="28"/>
      <c r="E115" s="28"/>
      <c r="F115" s="137"/>
      <c r="G115" s="137"/>
      <c r="H115" s="28"/>
      <c r="I115" s="28"/>
      <c r="J115" s="28"/>
      <c r="K115" s="90"/>
    </row>
    <row r="116" spans="4:11" ht="15.75" customHeight="1" hidden="1">
      <c r="D116" s="21"/>
      <c r="E116" s="21"/>
      <c r="F116" s="138"/>
      <c r="G116" s="138"/>
      <c r="H116" s="21"/>
      <c r="I116" s="21"/>
      <c r="J116" s="21"/>
      <c r="K116" s="90"/>
    </row>
    <row r="117" ht="10.5" customHeight="1">
      <c r="K117" s="90"/>
    </row>
    <row r="118" spans="3:11" ht="15.75">
      <c r="C118" s="18" t="s">
        <v>283</v>
      </c>
      <c r="K118" s="90"/>
    </row>
    <row r="119" ht="15">
      <c r="K119" s="90"/>
    </row>
    <row r="120" spans="3:11" ht="15.75">
      <c r="C120" s="16" t="s">
        <v>99</v>
      </c>
      <c r="D120" s="30"/>
      <c r="E120" s="30"/>
      <c r="F120" s="30">
        <v>50970</v>
      </c>
      <c r="G120" s="30">
        <v>2601</v>
      </c>
      <c r="H120" s="30">
        <v>0</v>
      </c>
      <c r="I120" s="30">
        <v>0</v>
      </c>
      <c r="J120" s="30">
        <f>SUM(F120:I120)</f>
        <v>53571</v>
      </c>
      <c r="K120" s="161"/>
    </row>
    <row r="121" spans="3:11" ht="15.75">
      <c r="C121" s="16" t="s">
        <v>100</v>
      </c>
      <c r="D121" s="30"/>
      <c r="E121" s="30"/>
      <c r="F121" s="30">
        <v>9122</v>
      </c>
      <c r="G121" s="30">
        <v>0</v>
      </c>
      <c r="H121" s="30">
        <v>525</v>
      </c>
      <c r="I121" s="30">
        <v>-9647</v>
      </c>
      <c r="J121" s="30">
        <f>SUM(F121:I121)</f>
        <v>0</v>
      </c>
      <c r="K121" s="162"/>
    </row>
    <row r="122" spans="3:11" ht="15.75" thickBot="1">
      <c r="C122" s="16" t="s">
        <v>101</v>
      </c>
      <c r="D122" s="22"/>
      <c r="E122" s="22"/>
      <c r="F122" s="31">
        <f>SUM(F120:F121)</f>
        <v>60092</v>
      </c>
      <c r="G122" s="31">
        <f>SUM(G120:G121)</f>
        <v>2601</v>
      </c>
      <c r="H122" s="31">
        <f>SUM(H120:H121)</f>
        <v>525</v>
      </c>
      <c r="I122" s="31">
        <f>SUM(I120:I121)</f>
        <v>-9647</v>
      </c>
      <c r="J122" s="31">
        <f>SUM(J120:J121)</f>
        <v>53571</v>
      </c>
      <c r="K122" s="90"/>
    </row>
    <row r="123" spans="4:11" ht="15.75" customHeight="1">
      <c r="D123" s="22"/>
      <c r="E123" s="22"/>
      <c r="F123" s="22"/>
      <c r="G123" s="22"/>
      <c r="H123" s="22"/>
      <c r="I123" s="22"/>
      <c r="J123" s="22"/>
      <c r="K123" s="90"/>
    </row>
    <row r="124" spans="3:11" ht="15">
      <c r="C124" s="16" t="s">
        <v>102</v>
      </c>
      <c r="D124" s="22"/>
      <c r="E124" s="22"/>
      <c r="F124" s="22">
        <f>6326+522-482+983+258</f>
        <v>7607</v>
      </c>
      <c r="G124" s="22">
        <v>-671</v>
      </c>
      <c r="H124" s="30">
        <v>-171</v>
      </c>
      <c r="I124" s="22">
        <v>-30</v>
      </c>
      <c r="J124" s="22">
        <f>SUM(F124:I124)</f>
        <v>6735</v>
      </c>
      <c r="K124" s="120"/>
    </row>
    <row r="125" spans="4:11" ht="15">
      <c r="D125" s="22"/>
      <c r="E125" s="22"/>
      <c r="F125" s="22"/>
      <c r="G125" s="22"/>
      <c r="H125" s="22"/>
      <c r="I125" s="22"/>
      <c r="J125" s="22"/>
      <c r="K125" s="22"/>
    </row>
    <row r="126" spans="3:11" ht="15">
      <c r="C126" s="16" t="s">
        <v>103</v>
      </c>
      <c r="D126" s="22"/>
      <c r="E126" s="22"/>
      <c r="F126" s="22"/>
      <c r="G126" s="22"/>
      <c r="H126" s="22"/>
      <c r="I126" s="22"/>
      <c r="J126" s="22">
        <v>-252</v>
      </c>
      <c r="K126" s="22"/>
    </row>
    <row r="127" spans="4:11" ht="15">
      <c r="D127" s="22"/>
      <c r="E127" s="22"/>
      <c r="F127" s="22"/>
      <c r="G127" s="22"/>
      <c r="H127" s="22"/>
      <c r="I127" s="22"/>
      <c r="J127" s="22"/>
      <c r="K127" s="22"/>
    </row>
    <row r="128" spans="3:11" ht="15">
      <c r="C128" s="16" t="s">
        <v>118</v>
      </c>
      <c r="D128" s="22"/>
      <c r="E128" s="22"/>
      <c r="F128" s="22"/>
      <c r="G128" s="22"/>
      <c r="H128" s="22"/>
      <c r="I128" s="22"/>
      <c r="J128" s="22">
        <v>0</v>
      </c>
      <c r="K128" s="22"/>
    </row>
    <row r="129" spans="4:11" ht="15">
      <c r="D129" s="22"/>
      <c r="E129" s="22"/>
      <c r="F129" s="22"/>
      <c r="G129" s="22"/>
      <c r="H129" s="22"/>
      <c r="I129" s="22"/>
      <c r="J129" s="22"/>
      <c r="K129" s="22"/>
    </row>
    <row r="130" spans="3:11" ht="15.75" thickBot="1">
      <c r="C130" s="16" t="s">
        <v>172</v>
      </c>
      <c r="D130" s="22"/>
      <c r="E130" s="22"/>
      <c r="F130" s="22"/>
      <c r="G130" s="22"/>
      <c r="H130" s="22"/>
      <c r="I130" s="22"/>
      <c r="J130" s="32">
        <f>SUM(J124:J129)</f>
        <v>6483</v>
      </c>
      <c r="K130" s="22"/>
    </row>
    <row r="131" spans="4:11" ht="15">
      <c r="D131" s="22"/>
      <c r="E131" s="22"/>
      <c r="F131" s="22"/>
      <c r="G131" s="22"/>
      <c r="H131" s="22"/>
      <c r="I131" s="22"/>
      <c r="J131" s="22"/>
      <c r="K131" s="22"/>
    </row>
    <row r="132" spans="1:11" ht="15.75">
      <c r="A132" s="75">
        <v>10</v>
      </c>
      <c r="B132" s="79" t="s">
        <v>74</v>
      </c>
      <c r="C132" s="78"/>
      <c r="D132" s="82"/>
      <c r="E132" s="82"/>
      <c r="F132" s="82"/>
      <c r="G132" s="82"/>
      <c r="H132" s="82"/>
      <c r="I132" s="82"/>
      <c r="K132" s="22"/>
    </row>
    <row r="133" spans="1:11" ht="15" customHeight="1">
      <c r="A133" s="81"/>
      <c r="B133" s="78"/>
      <c r="C133" s="78"/>
      <c r="D133" s="78"/>
      <c r="E133" s="78"/>
      <c r="F133" s="78"/>
      <c r="G133" s="78"/>
      <c r="H133" s="78"/>
      <c r="I133" s="78"/>
      <c r="K133" s="22"/>
    </row>
    <row r="134" spans="1:11" ht="15">
      <c r="A134" s="81"/>
      <c r="B134" s="78"/>
      <c r="C134" s="78" t="s">
        <v>35</v>
      </c>
      <c r="D134" s="78"/>
      <c r="E134" s="78"/>
      <c r="F134" s="78"/>
      <c r="G134" s="78"/>
      <c r="H134" s="78"/>
      <c r="I134" s="78"/>
      <c r="K134" s="22"/>
    </row>
    <row r="135" spans="1:11" ht="15">
      <c r="A135" s="81"/>
      <c r="B135" s="78"/>
      <c r="C135" s="78"/>
      <c r="D135" s="78"/>
      <c r="E135" s="78"/>
      <c r="F135" s="78"/>
      <c r="G135" s="78"/>
      <c r="H135" s="78"/>
      <c r="I135" s="78"/>
      <c r="K135" s="22"/>
    </row>
    <row r="136" spans="1:11" ht="36.75" customHeight="1">
      <c r="A136" s="81"/>
      <c r="B136" s="78"/>
      <c r="C136" s="200" t="s">
        <v>279</v>
      </c>
      <c r="D136" s="200"/>
      <c r="E136" s="200"/>
      <c r="F136" s="200"/>
      <c r="G136" s="200"/>
      <c r="H136" s="200"/>
      <c r="I136" s="200"/>
      <c r="J136" s="200"/>
      <c r="K136" s="90"/>
    </row>
    <row r="137" spans="1:9" ht="15">
      <c r="A137" s="81"/>
      <c r="B137" s="78"/>
      <c r="C137" s="78"/>
      <c r="D137" s="78"/>
      <c r="E137" s="78"/>
      <c r="F137" s="78"/>
      <c r="G137" s="78"/>
      <c r="H137" s="78"/>
      <c r="I137" s="78"/>
    </row>
    <row r="138" spans="1:10" ht="32.25" customHeight="1">
      <c r="A138" s="81"/>
      <c r="B138" s="78"/>
      <c r="C138" s="200" t="s">
        <v>308</v>
      </c>
      <c r="D138" s="200"/>
      <c r="E138" s="200"/>
      <c r="F138" s="200"/>
      <c r="G138" s="200"/>
      <c r="H138" s="200"/>
      <c r="I138" s="200"/>
      <c r="J138" s="200"/>
    </row>
    <row r="139" spans="1:9" ht="15">
      <c r="A139" s="81"/>
      <c r="B139" s="78"/>
      <c r="C139" s="78"/>
      <c r="D139" s="78"/>
      <c r="E139" s="78"/>
      <c r="G139" s="78"/>
      <c r="H139" s="78"/>
      <c r="I139" s="78"/>
    </row>
    <row r="140" spans="1:9" ht="15.75">
      <c r="A140" s="81"/>
      <c r="B140" s="78"/>
      <c r="C140" s="78"/>
      <c r="D140" s="78"/>
      <c r="E140" s="78"/>
      <c r="F140" s="75">
        <v>6</v>
      </c>
      <c r="G140" s="78"/>
      <c r="H140" s="78"/>
      <c r="I140" s="78"/>
    </row>
    <row r="141" spans="1:9" ht="15">
      <c r="A141" s="81"/>
      <c r="B141" s="78"/>
      <c r="C141" s="78"/>
      <c r="D141" s="78"/>
      <c r="E141" s="78"/>
      <c r="G141" s="78"/>
      <c r="H141" s="78"/>
      <c r="I141" s="78"/>
    </row>
    <row r="142" spans="1:9" ht="15">
      <c r="A142" s="81"/>
      <c r="B142" s="78"/>
      <c r="C142" s="78"/>
      <c r="D142" s="78"/>
      <c r="E142" s="78"/>
      <c r="F142" s="78"/>
      <c r="G142" s="78"/>
      <c r="H142" s="78"/>
      <c r="I142" s="78"/>
    </row>
    <row r="143" spans="1:9" ht="15.75">
      <c r="A143" s="75">
        <v>11</v>
      </c>
      <c r="B143" s="79" t="s">
        <v>75</v>
      </c>
      <c r="C143" s="78"/>
      <c r="D143" s="78"/>
      <c r="E143" s="78"/>
      <c r="F143" s="78"/>
      <c r="G143" s="78"/>
      <c r="H143" s="78"/>
      <c r="I143" s="78"/>
    </row>
    <row r="144" spans="1:9" ht="15">
      <c r="A144" s="81"/>
      <c r="B144" s="78"/>
      <c r="C144" s="78"/>
      <c r="D144" s="78"/>
      <c r="E144" s="78"/>
      <c r="F144" s="78"/>
      <c r="G144" s="78"/>
      <c r="H144" s="78"/>
      <c r="I144" s="78"/>
    </row>
    <row r="145" spans="1:10" ht="98.25" customHeight="1">
      <c r="A145" s="81"/>
      <c r="B145" s="78" t="s">
        <v>66</v>
      </c>
      <c r="C145" s="194" t="s">
        <v>312</v>
      </c>
      <c r="D145" s="194"/>
      <c r="E145" s="194"/>
      <c r="F145" s="194"/>
      <c r="G145" s="194"/>
      <c r="H145" s="194"/>
      <c r="I145" s="194"/>
      <c r="J145" s="194"/>
    </row>
    <row r="146" spans="1:10" ht="15">
      <c r="A146" s="81"/>
      <c r="B146" s="78"/>
      <c r="C146" s="178"/>
      <c r="D146" s="178"/>
      <c r="E146" s="178"/>
      <c r="F146" s="178"/>
      <c r="G146" s="178"/>
      <c r="H146" s="178"/>
      <c r="I146" s="178"/>
      <c r="J146" s="178"/>
    </row>
    <row r="147" spans="1:10" ht="34.5" customHeight="1">
      <c r="A147" s="81"/>
      <c r="B147" s="78" t="s">
        <v>67</v>
      </c>
      <c r="C147" s="194" t="s">
        <v>313</v>
      </c>
      <c r="D147" s="194"/>
      <c r="E147" s="194"/>
      <c r="F147" s="194"/>
      <c r="G147" s="194"/>
      <c r="H147" s="194"/>
      <c r="I147" s="194"/>
      <c r="J147" s="194"/>
    </row>
    <row r="148" spans="1:10" ht="7.5" customHeight="1">
      <c r="A148" s="81"/>
      <c r="B148" s="78"/>
      <c r="C148" s="178"/>
      <c r="D148" s="178"/>
      <c r="E148" s="178"/>
      <c r="F148" s="178"/>
      <c r="G148" s="178"/>
      <c r="H148" s="178"/>
      <c r="I148" s="178"/>
      <c r="J148" s="178"/>
    </row>
    <row r="149" spans="1:10" ht="51.75" customHeight="1">
      <c r="A149" s="81"/>
      <c r="B149" s="78"/>
      <c r="C149" s="194" t="s">
        <v>314</v>
      </c>
      <c r="D149" s="186"/>
      <c r="E149" s="186"/>
      <c r="F149" s="186"/>
      <c r="G149" s="186"/>
      <c r="H149" s="186"/>
      <c r="I149" s="186"/>
      <c r="J149" s="186"/>
    </row>
    <row r="150" spans="1:9" ht="8.25" customHeight="1">
      <c r="A150" s="81"/>
      <c r="B150" s="78"/>
      <c r="C150"/>
      <c r="D150" s="77"/>
      <c r="E150" s="77"/>
      <c r="F150" s="77"/>
      <c r="G150" s="77"/>
      <c r="H150" s="77"/>
      <c r="I150" s="77"/>
    </row>
    <row r="151" spans="1:9" ht="15">
      <c r="A151" s="81"/>
      <c r="B151" s="78"/>
      <c r="C151" s="123"/>
      <c r="D151" s="77"/>
      <c r="E151" s="77"/>
      <c r="F151" s="77"/>
      <c r="G151" s="77"/>
      <c r="H151" s="77"/>
      <c r="I151" s="77"/>
    </row>
    <row r="152" spans="1:9" ht="15">
      <c r="A152" s="81"/>
      <c r="B152" s="78"/>
      <c r="C152"/>
      <c r="D152" s="77"/>
      <c r="E152" s="77"/>
      <c r="F152" s="77"/>
      <c r="G152" s="77"/>
      <c r="H152" s="77"/>
      <c r="I152" s="77"/>
    </row>
    <row r="153" spans="1:9" ht="15.75">
      <c r="A153" s="75">
        <v>12</v>
      </c>
      <c r="B153" s="79" t="s">
        <v>76</v>
      </c>
      <c r="C153" s="78"/>
      <c r="D153" s="78"/>
      <c r="E153" s="78"/>
      <c r="F153" s="78"/>
      <c r="G153" s="78"/>
      <c r="H153" s="78"/>
      <c r="I153" s="78"/>
    </row>
    <row r="154" spans="1:9" ht="15">
      <c r="A154" s="81"/>
      <c r="B154" s="78"/>
      <c r="C154" s="78"/>
      <c r="D154" s="78"/>
      <c r="E154" s="78"/>
      <c r="F154" s="78"/>
      <c r="G154" s="78"/>
      <c r="H154" s="78"/>
      <c r="I154" s="78"/>
    </row>
    <row r="155" spans="1:10" ht="18" customHeight="1">
      <c r="A155" s="81"/>
      <c r="B155" s="194" t="s">
        <v>280</v>
      </c>
      <c r="C155" s="194"/>
      <c r="D155" s="194"/>
      <c r="E155" s="194"/>
      <c r="F155" s="194"/>
      <c r="G155" s="194"/>
      <c r="H155" s="194"/>
      <c r="I155" s="194"/>
      <c r="J155" s="194"/>
    </row>
    <row r="156" spans="1:9" ht="15">
      <c r="A156" s="81"/>
      <c r="B156" s="78"/>
      <c r="C156" s="78"/>
      <c r="D156" s="78"/>
      <c r="E156" s="78"/>
      <c r="F156" s="78"/>
      <c r="G156" s="78"/>
      <c r="H156" s="78"/>
      <c r="I156" s="78"/>
    </row>
    <row r="157" spans="1:9" ht="15.75">
      <c r="A157" s="75">
        <v>13</v>
      </c>
      <c r="B157" s="79" t="s">
        <v>108</v>
      </c>
      <c r="C157" s="84"/>
      <c r="D157" s="84"/>
      <c r="E157" s="63"/>
      <c r="F157" s="78"/>
      <c r="G157" s="78"/>
      <c r="H157" s="78"/>
      <c r="I157" s="78"/>
    </row>
    <row r="158" spans="1:9" ht="15">
      <c r="A158" s="81"/>
      <c r="B158" s="78"/>
      <c r="C158" s="78"/>
      <c r="D158" s="78"/>
      <c r="E158" s="78"/>
      <c r="F158" s="78"/>
      <c r="G158" s="78"/>
      <c r="H158" s="78"/>
      <c r="I158" s="78"/>
    </row>
    <row r="159" spans="1:10" ht="18.75" customHeight="1">
      <c r="A159" s="81"/>
      <c r="B159" s="207" t="s">
        <v>309</v>
      </c>
      <c r="C159" s="207"/>
      <c r="D159" s="207"/>
      <c r="E159" s="207"/>
      <c r="F159" s="207"/>
      <c r="G159" s="207"/>
      <c r="H159" s="207"/>
      <c r="I159" s="207"/>
      <c r="J159" s="207"/>
    </row>
    <row r="160" spans="1:9" ht="15" customHeight="1">
      <c r="A160" s="81"/>
      <c r="B160" s="78"/>
      <c r="C160" s="78"/>
      <c r="D160" s="78"/>
      <c r="E160" s="78"/>
      <c r="F160" s="78"/>
      <c r="G160" s="78"/>
      <c r="H160" s="78"/>
      <c r="I160" s="78"/>
    </row>
    <row r="161" spans="1:9" ht="15.75">
      <c r="A161" s="75">
        <v>14</v>
      </c>
      <c r="B161" s="79" t="s">
        <v>119</v>
      </c>
      <c r="C161" s="79"/>
      <c r="D161" s="78"/>
      <c r="E161" s="78"/>
      <c r="F161" s="78"/>
      <c r="G161" s="78"/>
      <c r="H161" s="78"/>
      <c r="I161" s="78"/>
    </row>
    <row r="162" spans="1:9" ht="15">
      <c r="A162" s="81"/>
      <c r="B162" s="78"/>
      <c r="C162" s="78"/>
      <c r="D162" s="78"/>
      <c r="E162" s="78"/>
      <c r="F162" s="78"/>
      <c r="G162" s="78"/>
      <c r="H162" s="78"/>
      <c r="I162" s="78"/>
    </row>
    <row r="163" spans="1:10" ht="17.25" customHeight="1">
      <c r="A163" s="81"/>
      <c r="B163" s="205" t="s">
        <v>199</v>
      </c>
      <c r="C163" s="205"/>
      <c r="D163" s="205"/>
      <c r="E163" s="205"/>
      <c r="F163" s="205"/>
      <c r="G163" s="205"/>
      <c r="H163" s="205"/>
      <c r="I163" s="205"/>
      <c r="J163" s="205"/>
    </row>
    <row r="164" spans="1:9" ht="9" customHeight="1">
      <c r="A164" s="78"/>
      <c r="B164" s="78"/>
      <c r="C164" s="78"/>
      <c r="D164" s="78"/>
      <c r="E164" s="78"/>
      <c r="F164" s="78"/>
      <c r="G164" s="78"/>
      <c r="H164" s="78"/>
      <c r="I164" s="78"/>
    </row>
    <row r="165" spans="1:10" ht="20.25" customHeight="1">
      <c r="A165" s="75">
        <v>15</v>
      </c>
      <c r="B165" s="206" t="s">
        <v>281</v>
      </c>
      <c r="C165" s="206"/>
      <c r="D165" s="206"/>
      <c r="E165" s="206"/>
      <c r="F165" s="206"/>
      <c r="G165" s="206"/>
      <c r="H165" s="206"/>
      <c r="I165" s="206"/>
      <c r="J165" s="206"/>
    </row>
    <row r="166" spans="1:9" ht="15">
      <c r="A166" s="81"/>
      <c r="B166" s="78"/>
      <c r="C166" s="78"/>
      <c r="D166" s="78"/>
      <c r="E166" s="78"/>
      <c r="F166" s="78"/>
      <c r="G166" s="78"/>
      <c r="H166" s="78"/>
      <c r="I166" s="78"/>
    </row>
    <row r="167" spans="1:10" ht="45" customHeight="1">
      <c r="A167" s="81"/>
      <c r="B167" s="200" t="s">
        <v>184</v>
      </c>
      <c r="C167" s="200"/>
      <c r="D167" s="200"/>
      <c r="E167" s="200"/>
      <c r="F167" s="200"/>
      <c r="G167" s="200"/>
      <c r="H167" s="200"/>
      <c r="I167" s="200"/>
      <c r="J167" s="200"/>
    </row>
    <row r="168" spans="1:9" ht="15">
      <c r="A168" s="81"/>
      <c r="B168" s="85"/>
      <c r="C168" s="85"/>
      <c r="D168" s="85"/>
      <c r="E168" s="85"/>
      <c r="F168" s="85"/>
      <c r="G168" s="85"/>
      <c r="H168" s="85"/>
      <c r="I168" s="85"/>
    </row>
    <row r="169" spans="1:10" ht="33" customHeight="1">
      <c r="A169" s="81"/>
      <c r="B169" s="200" t="s">
        <v>0</v>
      </c>
      <c r="C169" s="200"/>
      <c r="D169" s="200"/>
      <c r="E169" s="200"/>
      <c r="F169" s="200"/>
      <c r="G169" s="200"/>
      <c r="H169" s="200"/>
      <c r="I169" s="200"/>
      <c r="J169" s="200"/>
    </row>
    <row r="170" spans="1:9" ht="35.25" customHeight="1">
      <c r="A170" s="81"/>
      <c r="B170" s="78"/>
      <c r="C170" s="78"/>
      <c r="D170" s="78"/>
      <c r="E170" s="78"/>
      <c r="F170" s="78"/>
      <c r="G170" s="21"/>
      <c r="H170" s="86" t="s">
        <v>80</v>
      </c>
      <c r="I170" s="130"/>
    </row>
    <row r="171" spans="1:9" ht="15.75">
      <c r="A171" s="75"/>
      <c r="B171" s="79"/>
      <c r="C171" s="78"/>
      <c r="D171" s="78"/>
      <c r="E171" s="78"/>
      <c r="F171" s="75"/>
      <c r="G171" s="17"/>
      <c r="H171" s="75" t="s">
        <v>201</v>
      </c>
      <c r="I171" s="79"/>
    </row>
    <row r="172" spans="1:9" ht="3" customHeight="1">
      <c r="A172" s="81"/>
      <c r="B172" s="85"/>
      <c r="C172" s="85"/>
      <c r="D172" s="85"/>
      <c r="E172" s="85"/>
      <c r="F172" s="78"/>
      <c r="G172" s="18"/>
      <c r="H172" s="17" t="s">
        <v>125</v>
      </c>
      <c r="I172" s="19" t="s">
        <v>125</v>
      </c>
    </row>
    <row r="173" spans="1:8" ht="15.75">
      <c r="A173" s="81"/>
      <c r="B173" s="85"/>
      <c r="C173" s="85"/>
      <c r="D173" s="85"/>
      <c r="E173" s="85"/>
      <c r="F173" s="78"/>
      <c r="G173" s="17"/>
      <c r="H173" s="28" t="s">
        <v>196</v>
      </c>
    </row>
    <row r="174" spans="1:8" ht="15.75">
      <c r="A174" s="81"/>
      <c r="B174" s="85"/>
      <c r="C174" s="78"/>
      <c r="D174" s="85"/>
      <c r="E174" s="85"/>
      <c r="F174" s="78"/>
      <c r="G174" s="75"/>
      <c r="H174" s="75" t="s">
        <v>36</v>
      </c>
    </row>
    <row r="175" spans="1:8" ht="15">
      <c r="A175" s="81"/>
      <c r="B175" s="85"/>
      <c r="C175" s="85"/>
      <c r="D175" s="85"/>
      <c r="E175" s="85"/>
      <c r="F175" s="78"/>
      <c r="H175" s="85"/>
    </row>
    <row r="176" spans="1:9" ht="15">
      <c r="A176" s="81"/>
      <c r="B176" s="85"/>
      <c r="C176" s="85" t="s">
        <v>137</v>
      </c>
      <c r="D176" s="85"/>
      <c r="E176" s="85"/>
      <c r="F176" s="78"/>
      <c r="G176" s="64"/>
      <c r="H176" s="64">
        <v>2751</v>
      </c>
      <c r="I176" s="29"/>
    </row>
    <row r="177" spans="1:9" ht="15">
      <c r="A177" s="81"/>
      <c r="B177" s="85"/>
      <c r="C177" s="85" t="s">
        <v>138</v>
      </c>
      <c r="D177" s="85"/>
      <c r="E177" s="85"/>
      <c r="F177" s="78"/>
      <c r="G177" s="23"/>
      <c r="H177" s="64">
        <f>-2166+30</f>
        <v>-2136</v>
      </c>
      <c r="I177" s="29"/>
    </row>
    <row r="178" spans="1:9" ht="15">
      <c r="A178" s="81"/>
      <c r="B178" s="85"/>
      <c r="C178" s="85" t="s">
        <v>139</v>
      </c>
      <c r="D178" s="85"/>
      <c r="E178" s="85"/>
      <c r="F178" s="78"/>
      <c r="G178" s="23"/>
      <c r="H178" s="64">
        <v>-648</v>
      </c>
      <c r="I178" s="29"/>
    </row>
    <row r="179" spans="1:9" ht="15">
      <c r="A179" s="81"/>
      <c r="B179" s="85"/>
      <c r="C179" s="85" t="s">
        <v>140</v>
      </c>
      <c r="D179" s="85"/>
      <c r="E179" s="85"/>
      <c r="F179" s="78"/>
      <c r="G179" s="64"/>
      <c r="H179" s="87">
        <v>0</v>
      </c>
      <c r="I179" s="29"/>
    </row>
    <row r="180" spans="1:9" ht="15">
      <c r="A180" s="81"/>
      <c r="B180" s="78"/>
      <c r="C180" s="78"/>
      <c r="D180" s="78"/>
      <c r="E180" s="78"/>
      <c r="F180" s="78"/>
      <c r="H180" s="23"/>
      <c r="I180" s="78"/>
    </row>
    <row r="181" spans="1:9" ht="15">
      <c r="A181" s="81"/>
      <c r="B181" s="78" t="s">
        <v>141</v>
      </c>
      <c r="C181" s="78"/>
      <c r="D181" s="78"/>
      <c r="E181" s="78"/>
      <c r="F181" s="78"/>
      <c r="H181" s="78"/>
      <c r="I181" s="78"/>
    </row>
    <row r="182" spans="1:9" ht="15">
      <c r="A182" s="81"/>
      <c r="B182" s="78"/>
      <c r="C182" s="78"/>
      <c r="D182" s="78"/>
      <c r="E182" s="78"/>
      <c r="F182" s="78"/>
      <c r="H182" s="78"/>
      <c r="I182" s="78"/>
    </row>
    <row r="183" spans="1:9" ht="15">
      <c r="A183" s="81"/>
      <c r="B183" s="78"/>
      <c r="C183" s="78" t="s">
        <v>142</v>
      </c>
      <c r="D183" s="78"/>
      <c r="E183" s="78"/>
      <c r="F183" s="78"/>
      <c r="G183" s="23"/>
      <c r="H183" s="23">
        <v>-29</v>
      </c>
      <c r="I183" s="26"/>
    </row>
    <row r="184" spans="1:9" ht="15">
      <c r="A184" s="81"/>
      <c r="B184" s="78"/>
      <c r="C184" s="78" t="s">
        <v>143</v>
      </c>
      <c r="D184" s="78"/>
      <c r="E184" s="78"/>
      <c r="F184" s="78"/>
      <c r="G184" s="23"/>
      <c r="H184" s="23">
        <v>-56</v>
      </c>
      <c r="I184" s="26"/>
    </row>
    <row r="185" spans="1:9" ht="15">
      <c r="A185" s="81"/>
      <c r="B185" s="78"/>
      <c r="C185" s="78" t="s">
        <v>144</v>
      </c>
      <c r="D185" s="78"/>
      <c r="E185" s="78"/>
      <c r="F185" s="78"/>
      <c r="G185" s="23"/>
      <c r="H185" s="23">
        <v>-27</v>
      </c>
      <c r="I185" s="26"/>
    </row>
    <row r="186" spans="1:9" ht="15">
      <c r="A186" s="81"/>
      <c r="B186" s="78"/>
      <c r="C186" s="78" t="s">
        <v>166</v>
      </c>
      <c r="D186" s="78"/>
      <c r="E186" s="78"/>
      <c r="F186" s="78"/>
      <c r="G186" s="23"/>
      <c r="H186" s="23">
        <v>0</v>
      </c>
      <c r="I186" s="26"/>
    </row>
    <row r="187" spans="1:9" ht="15.75" thickBot="1">
      <c r="A187" s="81"/>
      <c r="B187" s="78"/>
      <c r="C187" s="78" t="s">
        <v>145</v>
      </c>
      <c r="D187" s="78"/>
      <c r="E187" s="78"/>
      <c r="F187" s="78"/>
      <c r="G187" s="26"/>
      <c r="H187" s="139">
        <f>SUM(H183:H186)</f>
        <v>-112</v>
      </c>
      <c r="I187" s="26"/>
    </row>
    <row r="188" spans="1:9" ht="15.75" thickTop="1">
      <c r="A188" s="81"/>
      <c r="B188" s="78"/>
      <c r="C188" s="78"/>
      <c r="D188" s="78"/>
      <c r="E188" s="78"/>
      <c r="H188" s="78"/>
      <c r="I188" s="78"/>
    </row>
    <row r="189" spans="1:9" ht="15">
      <c r="A189" s="81"/>
      <c r="B189" s="78"/>
      <c r="C189" s="78"/>
      <c r="D189" s="78"/>
      <c r="E189" s="78"/>
      <c r="G189" s="78"/>
      <c r="H189" s="78"/>
      <c r="I189" s="113"/>
    </row>
    <row r="190" spans="1:9" ht="15">
      <c r="A190" s="81"/>
      <c r="B190" s="78"/>
      <c r="C190" s="78"/>
      <c r="D190" s="78"/>
      <c r="E190" s="78"/>
      <c r="G190" s="78"/>
      <c r="H190" s="78"/>
      <c r="I190" s="78"/>
    </row>
    <row r="191" spans="1:9" ht="15">
      <c r="A191" s="81"/>
      <c r="B191" s="85"/>
      <c r="C191" s="85"/>
      <c r="D191" s="85"/>
      <c r="E191" s="85"/>
      <c r="F191" s="78"/>
      <c r="G191" s="78"/>
      <c r="H191" s="78"/>
      <c r="I191" s="85"/>
    </row>
    <row r="192" spans="1:9" ht="15">
      <c r="A192" s="81"/>
      <c r="B192" s="78"/>
      <c r="C192" s="78"/>
      <c r="D192" s="78"/>
      <c r="E192" s="78"/>
      <c r="F192" s="78"/>
      <c r="G192" s="78"/>
      <c r="H192" s="78"/>
      <c r="I192" s="78"/>
    </row>
    <row r="193" spans="1:9" ht="15">
      <c r="A193" s="81"/>
      <c r="B193" s="78"/>
      <c r="C193" s="78"/>
      <c r="D193" s="78"/>
      <c r="E193" s="78"/>
      <c r="F193" s="78"/>
      <c r="G193" s="78"/>
      <c r="H193" s="78"/>
      <c r="I193" s="78"/>
    </row>
    <row r="203" spans="6:8" ht="15.75">
      <c r="F203" s="17">
        <v>7</v>
      </c>
      <c r="G203" s="17"/>
      <c r="H203" s="17"/>
    </row>
  </sheetData>
  <mergeCells count="42">
    <mergeCell ref="B163:J163"/>
    <mergeCell ref="B165:J165"/>
    <mergeCell ref="B167:J167"/>
    <mergeCell ref="C138:J138"/>
    <mergeCell ref="B159:J159"/>
    <mergeCell ref="C147:J147"/>
    <mergeCell ref="C149:J149"/>
    <mergeCell ref="B169:J169"/>
    <mergeCell ref="C145:J145"/>
    <mergeCell ref="B7:J7"/>
    <mergeCell ref="B9:J9"/>
    <mergeCell ref="B11:J11"/>
    <mergeCell ref="B75:J75"/>
    <mergeCell ref="B71:I71"/>
    <mergeCell ref="B13:J13"/>
    <mergeCell ref="B15:J15"/>
    <mergeCell ref="D30:J30"/>
    <mergeCell ref="D31:J31"/>
    <mergeCell ref="D39:J39"/>
    <mergeCell ref="D18:J18"/>
    <mergeCell ref="D21:J21"/>
    <mergeCell ref="D22:J22"/>
    <mergeCell ref="D25:J25"/>
    <mergeCell ref="B41:J41"/>
    <mergeCell ref="D17:J17"/>
    <mergeCell ref="B43:J43"/>
    <mergeCell ref="D29:J29"/>
    <mergeCell ref="D34:J34"/>
    <mergeCell ref="D33:J33"/>
    <mergeCell ref="D19:J19"/>
    <mergeCell ref="B36:J36"/>
    <mergeCell ref="D38:J38"/>
    <mergeCell ref="D27:J27"/>
    <mergeCell ref="B45:J45"/>
    <mergeCell ref="C49:J49"/>
    <mergeCell ref="C53:G53"/>
    <mergeCell ref="B155:J155"/>
    <mergeCell ref="B79:J79"/>
    <mergeCell ref="B83:J83"/>
    <mergeCell ref="B91:I91"/>
    <mergeCell ref="B87:J87"/>
    <mergeCell ref="C136:J136"/>
  </mergeCells>
  <printOptions horizontalCentered="1"/>
  <pageMargins left="0.24" right="0.24" top="0.75" bottom="0.65" header="0.5" footer="0.49"/>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J217"/>
  <sheetViews>
    <sheetView zoomScale="80" zoomScaleNormal="80" workbookViewId="0" topLeftCell="A125">
      <selection activeCell="E140" sqref="E140"/>
    </sheetView>
  </sheetViews>
  <sheetFormatPr defaultColWidth="9.140625" defaultRowHeight="12.75"/>
  <cols>
    <col min="1" max="1" width="4.28125" style="19" customWidth="1"/>
    <col min="2" max="2" width="4.00390625" style="16" customWidth="1"/>
    <col min="3" max="3" width="38.7109375" style="16" customWidth="1"/>
    <col min="4" max="4" width="13.00390625" style="16" customWidth="1"/>
    <col min="5" max="5" width="13.57421875" style="16" customWidth="1"/>
    <col min="6" max="7" width="12.8515625" style="16" bestFit="1" customWidth="1"/>
    <col min="8" max="8" width="15.7109375" style="16" bestFit="1" customWidth="1"/>
    <col min="9" max="9" width="19.140625" style="16" bestFit="1" customWidth="1"/>
    <col min="10" max="16384" width="9.140625" style="16" customWidth="1"/>
  </cols>
  <sheetData>
    <row r="1" ht="15.75">
      <c r="A1" s="15" t="s">
        <v>31</v>
      </c>
    </row>
    <row r="2" ht="15.75">
      <c r="A2" s="15" t="s">
        <v>129</v>
      </c>
    </row>
    <row r="3" ht="15.75">
      <c r="A3" s="15" t="str">
        <f>+'FRS 134 notes'!A3</f>
        <v>For the Financial Period Ended 30 June 2006</v>
      </c>
    </row>
    <row r="4" ht="15"/>
    <row r="5" spans="1:2" ht="15.75">
      <c r="A5" s="17">
        <v>1</v>
      </c>
      <c r="B5" s="18" t="s">
        <v>77</v>
      </c>
    </row>
    <row r="6" ht="15"/>
    <row r="7" spans="2:9" ht="80.25" customHeight="1">
      <c r="B7" s="209" t="s">
        <v>338</v>
      </c>
      <c r="C7" s="209"/>
      <c r="D7" s="209"/>
      <c r="E7" s="209"/>
      <c r="F7" s="209"/>
      <c r="G7" s="209"/>
      <c r="H7" s="209"/>
      <c r="I7" s="209"/>
    </row>
    <row r="8" ht="15"/>
    <row r="9" spans="1:9" ht="15.75">
      <c r="A9" s="75">
        <v>2</v>
      </c>
      <c r="B9" s="79" t="s">
        <v>7</v>
      </c>
      <c r="C9" s="78"/>
      <c r="D9" s="78"/>
      <c r="E9" s="78"/>
      <c r="F9" s="78"/>
      <c r="G9" s="78"/>
      <c r="H9" s="78"/>
      <c r="I9" s="78"/>
    </row>
    <row r="10" spans="1:9" ht="15">
      <c r="A10" s="81"/>
      <c r="B10" s="78"/>
      <c r="C10" s="78"/>
      <c r="D10" s="78"/>
      <c r="E10" s="78"/>
      <c r="F10" s="78"/>
      <c r="G10" s="78"/>
      <c r="H10" s="78"/>
      <c r="I10" s="78"/>
    </row>
    <row r="11" spans="1:9" ht="15.75">
      <c r="A11" s="81"/>
      <c r="B11" s="78"/>
      <c r="C11" s="78"/>
      <c r="D11" s="78"/>
      <c r="E11" s="78"/>
      <c r="F11" s="78"/>
      <c r="G11" s="78"/>
      <c r="H11" s="75" t="s">
        <v>8</v>
      </c>
      <c r="I11" s="75" t="s">
        <v>8</v>
      </c>
    </row>
    <row r="12" spans="1:9" ht="15.75">
      <c r="A12" s="81"/>
      <c r="B12" s="78"/>
      <c r="C12" s="78"/>
      <c r="D12" s="78"/>
      <c r="E12" s="78"/>
      <c r="F12" s="78"/>
      <c r="G12" s="78"/>
      <c r="H12" s="75" t="s">
        <v>113</v>
      </c>
      <c r="I12" s="75" t="s">
        <v>113</v>
      </c>
    </row>
    <row r="13" spans="1:9" ht="15.75">
      <c r="A13" s="81"/>
      <c r="B13" s="78"/>
      <c r="C13" s="78"/>
      <c r="D13" s="78"/>
      <c r="E13" s="78"/>
      <c r="F13" s="78"/>
      <c r="G13" s="78"/>
      <c r="H13" s="75" t="s">
        <v>201</v>
      </c>
      <c r="I13" s="75" t="s">
        <v>6</v>
      </c>
    </row>
    <row r="14" spans="1:9" ht="15.75">
      <c r="A14" s="81"/>
      <c r="B14" s="78"/>
      <c r="C14" s="78"/>
      <c r="D14" s="78"/>
      <c r="E14" s="78"/>
      <c r="F14" s="78"/>
      <c r="G14" s="78"/>
      <c r="H14" s="75" t="s">
        <v>36</v>
      </c>
      <c r="I14" s="75" t="s">
        <v>36</v>
      </c>
    </row>
    <row r="15" spans="1:7" ht="15">
      <c r="A15" s="81"/>
      <c r="B15" s="78"/>
      <c r="C15" s="78"/>
      <c r="D15" s="78"/>
      <c r="E15" s="78"/>
      <c r="F15" s="78"/>
      <c r="G15" s="78"/>
    </row>
    <row r="16" spans="1:9" ht="15.75" thickBot="1">
      <c r="A16" s="81"/>
      <c r="B16" s="78" t="s">
        <v>295</v>
      </c>
      <c r="C16" s="78"/>
      <c r="D16" s="78"/>
      <c r="E16" s="78"/>
      <c r="F16" s="78"/>
      <c r="G16" s="78"/>
      <c r="H16" s="46">
        <v>-3812</v>
      </c>
      <c r="I16" s="46">
        <f>35990-109</f>
        <v>35881</v>
      </c>
    </row>
    <row r="17" spans="1:9" ht="15">
      <c r="A17" s="81"/>
      <c r="B17" s="78"/>
      <c r="C17" s="78"/>
      <c r="D17" s="78"/>
      <c r="E17" s="78"/>
      <c r="F17" s="78"/>
      <c r="G17" s="78"/>
      <c r="H17" s="78"/>
      <c r="I17" s="78"/>
    </row>
    <row r="18" spans="1:9" ht="45.75" customHeight="1">
      <c r="A18" s="81"/>
      <c r="B18" s="200" t="s">
        <v>339</v>
      </c>
      <c r="C18" s="200"/>
      <c r="D18" s="200"/>
      <c r="E18" s="200"/>
      <c r="F18" s="200"/>
      <c r="G18" s="200"/>
      <c r="H18" s="200"/>
      <c r="I18" s="200"/>
    </row>
    <row r="19" spans="1:9" ht="15">
      <c r="A19" s="81"/>
      <c r="B19" s="78"/>
      <c r="C19" s="78"/>
      <c r="D19" s="78"/>
      <c r="E19" s="78"/>
      <c r="F19" s="78"/>
      <c r="G19" s="78"/>
      <c r="H19" s="78"/>
      <c r="I19" s="78"/>
    </row>
    <row r="20" spans="1:9" ht="15.75">
      <c r="A20" s="75">
        <v>3</v>
      </c>
      <c r="B20" s="79" t="s">
        <v>78</v>
      </c>
      <c r="C20" s="78"/>
      <c r="D20" s="78"/>
      <c r="E20" s="78"/>
      <c r="F20" s="78"/>
      <c r="G20" s="78"/>
      <c r="H20" s="78"/>
      <c r="I20" s="78"/>
    </row>
    <row r="21" spans="1:9" ht="15">
      <c r="A21" s="81"/>
      <c r="B21" s="78"/>
      <c r="C21" s="78"/>
      <c r="D21" s="78"/>
      <c r="E21" s="78"/>
      <c r="F21" s="78"/>
      <c r="G21" s="78"/>
      <c r="H21" s="78"/>
      <c r="I21" s="78"/>
    </row>
    <row r="22" spans="1:9" ht="46.5" customHeight="1">
      <c r="A22" s="81"/>
      <c r="B22" s="182" t="s">
        <v>350</v>
      </c>
      <c r="C22" s="200"/>
      <c r="D22" s="200"/>
      <c r="E22" s="200"/>
      <c r="F22" s="200"/>
      <c r="G22" s="200"/>
      <c r="H22" s="200"/>
      <c r="I22" s="200"/>
    </row>
    <row r="23" ht="15"/>
    <row r="24" spans="1:2" ht="15.75">
      <c r="A24" s="17">
        <v>4</v>
      </c>
      <c r="B24" s="18" t="s">
        <v>79</v>
      </c>
    </row>
    <row r="25" ht="15"/>
    <row r="26" ht="15">
      <c r="B26" s="16" t="s">
        <v>104</v>
      </c>
    </row>
    <row r="27" ht="15"/>
    <row r="28" spans="1:9" ht="15.75">
      <c r="A28" s="17">
        <v>5</v>
      </c>
      <c r="B28" s="18" t="s">
        <v>167</v>
      </c>
      <c r="H28" s="44"/>
      <c r="I28" s="164" t="s">
        <v>207</v>
      </c>
    </row>
    <row r="29" spans="1:9" ht="15.75">
      <c r="A29" s="16"/>
      <c r="H29" s="164" t="s">
        <v>208</v>
      </c>
      <c r="I29" s="164" t="s">
        <v>209</v>
      </c>
    </row>
    <row r="30" spans="6:9" ht="15.75">
      <c r="F30" s="183" t="s">
        <v>212</v>
      </c>
      <c r="G30" s="183"/>
      <c r="H30" s="164" t="s">
        <v>210</v>
      </c>
      <c r="I30" s="164" t="s">
        <v>289</v>
      </c>
    </row>
    <row r="31" spans="6:9" ht="15.75">
      <c r="F31" s="17" t="s">
        <v>201</v>
      </c>
      <c r="G31" s="17" t="s">
        <v>205</v>
      </c>
      <c r="H31" s="17" t="s">
        <v>201</v>
      </c>
      <c r="I31" s="17" t="s">
        <v>205</v>
      </c>
    </row>
    <row r="32" spans="6:9" ht="15.75">
      <c r="F32" s="17" t="s">
        <v>36</v>
      </c>
      <c r="G32" s="17" t="s">
        <v>36</v>
      </c>
      <c r="H32" s="17" t="s">
        <v>36</v>
      </c>
      <c r="I32" s="17" t="s">
        <v>36</v>
      </c>
    </row>
    <row r="33" ht="15">
      <c r="I33" s="23"/>
    </row>
    <row r="34" spans="2:9" ht="15">
      <c r="B34" s="16" t="s">
        <v>83</v>
      </c>
      <c r="G34" s="23"/>
      <c r="I34" s="23"/>
    </row>
    <row r="35" spans="2:9" ht="15">
      <c r="B35" s="25"/>
      <c r="C35" s="25" t="s">
        <v>81</v>
      </c>
      <c r="F35" s="23">
        <f>-+PL!B38</f>
        <v>47</v>
      </c>
      <c r="G35" s="23">
        <v>2082</v>
      </c>
      <c r="H35" s="26">
        <f>+F35</f>
        <v>47</v>
      </c>
      <c r="I35" s="23">
        <v>2082</v>
      </c>
    </row>
    <row r="36" spans="3:9" ht="15">
      <c r="C36" s="25" t="s">
        <v>82</v>
      </c>
      <c r="F36" s="24">
        <v>0</v>
      </c>
      <c r="G36" s="24">
        <v>0</v>
      </c>
      <c r="H36" s="24">
        <v>0</v>
      </c>
      <c r="I36" s="24">
        <v>0</v>
      </c>
    </row>
    <row r="37" spans="3:9" ht="15">
      <c r="C37" s="25"/>
      <c r="F37" s="29">
        <f>SUM(F35:F36)</f>
        <v>47</v>
      </c>
      <c r="G37" s="29">
        <f>SUM(G35:G36)</f>
        <v>2082</v>
      </c>
      <c r="H37" s="29">
        <f>SUM(H35:H36)</f>
        <v>47</v>
      </c>
      <c r="I37" s="29">
        <f>SUM(I35:I36)</f>
        <v>2082</v>
      </c>
    </row>
    <row r="38" spans="2:9" ht="15">
      <c r="B38" s="16" t="s">
        <v>84</v>
      </c>
      <c r="F38" s="23"/>
      <c r="G38" s="23"/>
      <c r="I38" s="23"/>
    </row>
    <row r="39" spans="3:9" ht="15">
      <c r="C39" s="25" t="s">
        <v>81</v>
      </c>
      <c r="F39" s="23">
        <v>0</v>
      </c>
      <c r="G39" s="23">
        <v>0</v>
      </c>
      <c r="H39" s="91">
        <v>0</v>
      </c>
      <c r="I39" s="23">
        <v>0</v>
      </c>
    </row>
    <row r="40" spans="3:9" ht="15">
      <c r="C40" s="25" t="s">
        <v>82</v>
      </c>
      <c r="F40" s="24">
        <v>0</v>
      </c>
      <c r="G40" s="24">
        <v>0</v>
      </c>
      <c r="H40" s="92">
        <v>0</v>
      </c>
      <c r="I40" s="24">
        <v>0</v>
      </c>
    </row>
    <row r="41" spans="3:9" ht="15">
      <c r="C41" s="25"/>
      <c r="F41" s="26">
        <v>0</v>
      </c>
      <c r="G41" s="26">
        <v>0</v>
      </c>
      <c r="H41" s="26">
        <v>0</v>
      </c>
      <c r="I41" s="26">
        <v>0</v>
      </c>
    </row>
    <row r="42" spans="2:9" ht="15">
      <c r="B42" s="16" t="s">
        <v>53</v>
      </c>
      <c r="F42" s="23"/>
      <c r="G42" s="23"/>
      <c r="I42" s="23"/>
    </row>
    <row r="43" spans="3:9" ht="15">
      <c r="C43" s="25" t="s">
        <v>85</v>
      </c>
      <c r="F43" s="23">
        <v>0</v>
      </c>
      <c r="G43" s="23">
        <v>0</v>
      </c>
      <c r="H43" s="87">
        <v>0</v>
      </c>
      <c r="I43" s="23">
        <v>0</v>
      </c>
    </row>
    <row r="44" spans="3:9" ht="15">
      <c r="C44" s="25" t="s">
        <v>86</v>
      </c>
      <c r="F44" s="24">
        <v>0</v>
      </c>
      <c r="G44" s="24">
        <v>0</v>
      </c>
      <c r="H44" s="92">
        <v>0</v>
      </c>
      <c r="I44" s="24">
        <v>0</v>
      </c>
    </row>
    <row r="45" spans="6:9" ht="15">
      <c r="F45" s="23">
        <v>0</v>
      </c>
      <c r="G45" s="23">
        <v>0</v>
      </c>
      <c r="H45" s="93">
        <v>0</v>
      </c>
      <c r="I45" s="23">
        <v>0</v>
      </c>
    </row>
    <row r="46" spans="2:9" ht="15">
      <c r="B46" s="16" t="s">
        <v>111</v>
      </c>
      <c r="F46" s="23"/>
      <c r="G46" s="23"/>
      <c r="I46" s="23"/>
    </row>
    <row r="47" spans="3:9" ht="15">
      <c r="C47" s="25" t="s">
        <v>81</v>
      </c>
      <c r="F47" s="23">
        <v>0</v>
      </c>
      <c r="G47" s="23">
        <v>0</v>
      </c>
      <c r="H47" s="91">
        <v>0</v>
      </c>
      <c r="I47" s="23">
        <v>0</v>
      </c>
    </row>
    <row r="48" spans="3:9" ht="15">
      <c r="C48" s="25" t="s">
        <v>82</v>
      </c>
      <c r="F48" s="24">
        <v>0</v>
      </c>
      <c r="G48" s="24">
        <v>0</v>
      </c>
      <c r="H48" s="24">
        <v>0</v>
      </c>
      <c r="I48" s="24">
        <v>0</v>
      </c>
    </row>
    <row r="49" spans="6:9" ht="15">
      <c r="F49" s="27">
        <v>0</v>
      </c>
      <c r="G49" s="27">
        <v>0</v>
      </c>
      <c r="H49" s="87">
        <v>0</v>
      </c>
      <c r="I49" s="27">
        <v>0</v>
      </c>
    </row>
    <row r="50" spans="6:9" ht="15.75" thickBot="1">
      <c r="F50" s="94">
        <f>+F37+F41+F45</f>
        <v>47</v>
      </c>
      <c r="G50" s="94">
        <f>+G37+G41+G45</f>
        <v>2082</v>
      </c>
      <c r="H50" s="94">
        <f>+H37+H41+H45</f>
        <v>47</v>
      </c>
      <c r="I50" s="94">
        <f>+I37+I41+I45</f>
        <v>2082</v>
      </c>
    </row>
    <row r="51" spans="7:9" ht="15">
      <c r="G51" s="23"/>
      <c r="H51" s="23"/>
      <c r="I51" s="23"/>
    </row>
    <row r="52" spans="2:9" ht="50.25" customHeight="1">
      <c r="B52" s="200" t="s">
        <v>290</v>
      </c>
      <c r="C52" s="200"/>
      <c r="D52" s="200"/>
      <c r="E52" s="200"/>
      <c r="F52" s="200"/>
      <c r="G52" s="200"/>
      <c r="H52" s="200"/>
      <c r="I52" s="200"/>
    </row>
    <row r="53" ht="15"/>
    <row r="54" ht="15"/>
    <row r="55" ht="15"/>
    <row r="56" ht="15.75">
      <c r="E56" s="17">
        <v>8</v>
      </c>
    </row>
    <row r="57" ht="15.75">
      <c r="E57" s="17"/>
    </row>
    <row r="58" spans="1:2" ht="15.75">
      <c r="A58" s="17">
        <v>6</v>
      </c>
      <c r="B58" s="18" t="s">
        <v>87</v>
      </c>
    </row>
    <row r="59" ht="15"/>
    <row r="60" spans="2:9" ht="34.5" customHeight="1">
      <c r="B60" s="16" t="s">
        <v>66</v>
      </c>
      <c r="C60" s="209" t="s">
        <v>304</v>
      </c>
      <c r="D60" s="209"/>
      <c r="E60" s="209"/>
      <c r="F60" s="209"/>
      <c r="G60" s="209"/>
      <c r="H60" s="209"/>
      <c r="I60" s="209"/>
    </row>
    <row r="61" spans="2:9" ht="15">
      <c r="B61" s="20"/>
      <c r="C61" s="20"/>
      <c r="D61" s="20"/>
      <c r="E61" s="20"/>
      <c r="F61" s="20"/>
      <c r="G61" s="20"/>
      <c r="H61" s="20"/>
      <c r="I61" s="20"/>
    </row>
    <row r="62" spans="2:9" ht="36" customHeight="1">
      <c r="B62" s="20" t="s">
        <v>67</v>
      </c>
      <c r="C62" s="209" t="s">
        <v>351</v>
      </c>
      <c r="D62" s="209"/>
      <c r="E62" s="209"/>
      <c r="F62" s="209"/>
      <c r="G62" s="209"/>
      <c r="H62" s="209"/>
      <c r="I62" s="209"/>
    </row>
    <row r="63" spans="2:9" ht="15">
      <c r="B63" s="20"/>
      <c r="C63" s="20"/>
      <c r="D63" s="20"/>
      <c r="E63" s="20"/>
      <c r="F63" s="20"/>
      <c r="G63" s="20"/>
      <c r="H63" s="20"/>
      <c r="I63" s="20"/>
    </row>
    <row r="64" spans="1:2" ht="15.75">
      <c r="A64" s="17">
        <v>7</v>
      </c>
      <c r="B64" s="18" t="s">
        <v>291</v>
      </c>
    </row>
    <row r="65" spans="1:2" ht="15.75">
      <c r="A65" s="17"/>
      <c r="B65" s="18"/>
    </row>
    <row r="66" spans="1:2" ht="15.75">
      <c r="A66" s="17"/>
      <c r="B66" s="16" t="s">
        <v>292</v>
      </c>
    </row>
    <row r="67" spans="8:9" ht="39" customHeight="1">
      <c r="H67" s="86" t="s">
        <v>80</v>
      </c>
      <c r="I67" s="86" t="s">
        <v>9</v>
      </c>
    </row>
    <row r="68" spans="8:9" ht="15.75">
      <c r="H68" s="75" t="s">
        <v>201</v>
      </c>
      <c r="I68" s="75" t="str">
        <f>+H68</f>
        <v>30.06.2006</v>
      </c>
    </row>
    <row r="69" spans="8:9" ht="15.75">
      <c r="H69" s="75" t="s">
        <v>36</v>
      </c>
      <c r="I69" s="75" t="s">
        <v>36</v>
      </c>
    </row>
    <row r="70" spans="8:9" ht="15">
      <c r="H70" s="78"/>
      <c r="I70" s="78"/>
    </row>
    <row r="71" spans="2:9" ht="15">
      <c r="B71" s="16" t="s">
        <v>303</v>
      </c>
      <c r="H71" s="23">
        <v>0</v>
      </c>
      <c r="I71" s="23">
        <v>0</v>
      </c>
    </row>
    <row r="72" spans="2:9" ht="15">
      <c r="B72" s="16" t="s">
        <v>89</v>
      </c>
      <c r="H72" s="23">
        <f>511-347</f>
        <v>164</v>
      </c>
      <c r="I72" s="23">
        <f>+H72</f>
        <v>164</v>
      </c>
    </row>
    <row r="73" spans="2:9" ht="15.75" thickBot="1">
      <c r="B73" s="16" t="s">
        <v>90</v>
      </c>
      <c r="H73" s="46">
        <f>-325+347</f>
        <v>22</v>
      </c>
      <c r="I73" s="46">
        <f>+H73</f>
        <v>22</v>
      </c>
    </row>
    <row r="74" spans="8:9" ht="15">
      <c r="H74" s="78"/>
      <c r="I74" s="78"/>
    </row>
    <row r="75" spans="8:9" ht="15.75">
      <c r="H75" s="78"/>
      <c r="I75" s="75" t="s">
        <v>201</v>
      </c>
    </row>
    <row r="76" spans="8:9" ht="15.75">
      <c r="H76" s="78"/>
      <c r="I76" s="75" t="s">
        <v>36</v>
      </c>
    </row>
    <row r="77" spans="2:9" ht="15">
      <c r="B77" s="16" t="s">
        <v>91</v>
      </c>
      <c r="H77" s="78"/>
      <c r="I77" s="78"/>
    </row>
    <row r="78" spans="2:9" ht="15">
      <c r="B78" s="16" t="s">
        <v>92</v>
      </c>
      <c r="H78" s="78"/>
      <c r="I78" s="23">
        <v>32890</v>
      </c>
    </row>
    <row r="79" spans="2:9" ht="15">
      <c r="B79" s="16" t="s">
        <v>93</v>
      </c>
      <c r="H79" s="78"/>
      <c r="I79" s="23">
        <v>32890</v>
      </c>
    </row>
    <row r="80" spans="8:9" ht="15.75" thickBot="1">
      <c r="H80" s="78"/>
      <c r="I80" s="46">
        <f>25300000*0.72/1000</f>
        <v>18216</v>
      </c>
    </row>
    <row r="81" spans="8:9" ht="15">
      <c r="H81" s="78"/>
      <c r="I81" s="26"/>
    </row>
    <row r="82" spans="3:9" ht="15">
      <c r="C82" s="210"/>
      <c r="D82" s="210"/>
      <c r="E82" s="210"/>
      <c r="F82" s="210"/>
      <c r="G82" s="210"/>
      <c r="H82" s="210"/>
      <c r="I82" s="210"/>
    </row>
    <row r="83" spans="8:9" ht="8.25" customHeight="1">
      <c r="H83" s="78"/>
      <c r="I83" s="26"/>
    </row>
    <row r="84" spans="1:9" ht="15.75">
      <c r="A84" s="75">
        <v>8</v>
      </c>
      <c r="B84" s="79" t="s">
        <v>94</v>
      </c>
      <c r="C84" s="78"/>
      <c r="D84" s="78"/>
      <c r="E84" s="78"/>
      <c r="F84" s="78"/>
      <c r="G84" s="78"/>
      <c r="H84" s="78"/>
      <c r="I84" s="78"/>
    </row>
    <row r="85" spans="1:9" ht="10.5" customHeight="1">
      <c r="A85" s="81"/>
      <c r="B85" s="78"/>
      <c r="C85" s="78"/>
      <c r="D85" s="78"/>
      <c r="E85" s="78"/>
      <c r="F85" s="78"/>
      <c r="G85" s="78"/>
      <c r="H85" s="78"/>
      <c r="I85" s="78"/>
    </row>
    <row r="86" spans="1:10" ht="9" customHeight="1">
      <c r="A86" s="81"/>
      <c r="B86" s="78"/>
      <c r="C86" s="81"/>
      <c r="D86" s="81"/>
      <c r="E86" s="81"/>
      <c r="F86" s="81"/>
      <c r="G86" s="81"/>
      <c r="H86" s="81"/>
      <c r="I86" s="81"/>
      <c r="J86" s="89"/>
    </row>
    <row r="87" spans="1:10" ht="63.75" customHeight="1">
      <c r="A87" s="81" t="s">
        <v>3</v>
      </c>
      <c r="B87" s="96" t="s">
        <v>66</v>
      </c>
      <c r="C87" s="200" t="s">
        <v>302</v>
      </c>
      <c r="D87" s="200"/>
      <c r="E87" s="200"/>
      <c r="F87" s="200"/>
      <c r="G87" s="200"/>
      <c r="H87" s="200"/>
      <c r="I87" s="200"/>
      <c r="J87" s="89"/>
    </row>
    <row r="88" spans="1:9" ht="15">
      <c r="A88" s="81"/>
      <c r="B88" s="96"/>
      <c r="C88" s="77"/>
      <c r="D88" s="77"/>
      <c r="E88" s="77"/>
      <c r="F88" s="77"/>
      <c r="G88" s="77"/>
      <c r="H88" s="77"/>
      <c r="I88" s="77"/>
    </row>
    <row r="89" spans="1:9" ht="15" customHeight="1">
      <c r="A89" s="81"/>
      <c r="B89" s="96" t="s">
        <v>67</v>
      </c>
      <c r="C89" s="200" t="s">
        <v>352</v>
      </c>
      <c r="D89" s="200"/>
      <c r="E89" s="200"/>
      <c r="F89" s="200"/>
      <c r="G89" s="200"/>
      <c r="H89" s="200"/>
      <c r="I89" s="200"/>
    </row>
    <row r="90" spans="1:9" ht="15">
      <c r="A90" s="81"/>
      <c r="B90" s="96"/>
      <c r="C90" s="78"/>
      <c r="D90" s="78"/>
      <c r="E90" s="78"/>
      <c r="F90" s="78"/>
      <c r="G90" s="78"/>
      <c r="H90" s="78"/>
      <c r="I90" s="78"/>
    </row>
    <row r="91" spans="1:9" ht="15">
      <c r="A91" s="81"/>
      <c r="B91" s="96" t="s">
        <v>182</v>
      </c>
      <c r="C91" s="83" t="s">
        <v>1</v>
      </c>
      <c r="D91" s="78"/>
      <c r="E91" s="78"/>
      <c r="F91" s="78"/>
      <c r="G91" s="78"/>
      <c r="H91" s="78"/>
      <c r="I91" s="78"/>
    </row>
    <row r="92" spans="1:9" ht="15">
      <c r="A92" s="81"/>
      <c r="B92" s="97" t="s">
        <v>183</v>
      </c>
      <c r="C92" s="83" t="s">
        <v>2</v>
      </c>
      <c r="D92" s="78"/>
      <c r="E92" s="78"/>
      <c r="F92" s="78"/>
      <c r="G92" s="78"/>
      <c r="H92" s="78"/>
      <c r="I92" s="78"/>
    </row>
    <row r="93" spans="1:9" ht="15">
      <c r="A93" s="81"/>
      <c r="B93" s="96" t="s">
        <v>11</v>
      </c>
      <c r="C93" s="83" t="s">
        <v>353</v>
      </c>
      <c r="D93" s="78"/>
      <c r="E93" s="78"/>
      <c r="F93" s="78"/>
      <c r="G93" s="78"/>
      <c r="H93" s="78"/>
      <c r="I93" s="78"/>
    </row>
    <row r="94" spans="1:9" ht="15">
      <c r="A94" s="81"/>
      <c r="B94" s="96"/>
      <c r="C94" s="78"/>
      <c r="D94" s="78"/>
      <c r="E94" s="78"/>
      <c r="F94" s="78"/>
      <c r="G94" s="78"/>
      <c r="H94" s="78"/>
      <c r="I94" s="78"/>
    </row>
    <row r="95" spans="1:9" ht="15">
      <c r="A95" s="81"/>
      <c r="B95" s="96"/>
      <c r="C95" s="200" t="s">
        <v>315</v>
      </c>
      <c r="D95" s="200"/>
      <c r="E95" s="200"/>
      <c r="F95" s="200"/>
      <c r="G95" s="200"/>
      <c r="H95" s="200"/>
      <c r="I95" s="200"/>
    </row>
    <row r="96" spans="1:9" ht="15">
      <c r="A96" s="81"/>
      <c r="B96" s="96"/>
      <c r="C96" s="77"/>
      <c r="D96" s="77"/>
      <c r="E96" s="77"/>
      <c r="F96" s="77"/>
      <c r="G96" s="77"/>
      <c r="H96" s="77"/>
      <c r="I96" s="77"/>
    </row>
    <row r="97" spans="1:9" ht="115.5" customHeight="1">
      <c r="A97" s="81"/>
      <c r="B97" s="96"/>
      <c r="C97" s="200" t="s">
        <v>354</v>
      </c>
      <c r="D97" s="200"/>
      <c r="E97" s="200"/>
      <c r="F97" s="200"/>
      <c r="G97" s="200"/>
      <c r="H97" s="200"/>
      <c r="I97" s="200"/>
    </row>
    <row r="98" spans="1:9" ht="19.5" customHeight="1">
      <c r="A98" s="81"/>
      <c r="B98" s="96"/>
      <c r="C98" s="77"/>
      <c r="D98" s="77"/>
      <c r="E98" s="77"/>
      <c r="F98" s="77"/>
      <c r="G98" s="77"/>
      <c r="H98" s="77"/>
      <c r="I98" s="77"/>
    </row>
    <row r="99" spans="1:9" ht="55.5" customHeight="1">
      <c r="A99" s="81" t="s">
        <v>4</v>
      </c>
      <c r="B99" s="96"/>
      <c r="C99" s="200" t="s">
        <v>185</v>
      </c>
      <c r="D99" s="200"/>
      <c r="E99" s="200"/>
      <c r="F99" s="200"/>
      <c r="G99" s="200"/>
      <c r="H99" s="200"/>
      <c r="I99" s="200"/>
    </row>
    <row r="100" spans="1:9" ht="15">
      <c r="A100" s="81"/>
      <c r="B100" s="96"/>
      <c r="C100" s="77"/>
      <c r="D100" s="77"/>
      <c r="E100" s="77"/>
      <c r="F100" s="77"/>
      <c r="G100" s="77"/>
      <c r="H100" s="77"/>
      <c r="I100" s="77"/>
    </row>
    <row r="101" spans="1:9" ht="38.25" customHeight="1">
      <c r="A101" s="81"/>
      <c r="B101" s="96"/>
      <c r="C101" s="200" t="s">
        <v>316</v>
      </c>
      <c r="D101" s="200"/>
      <c r="E101" s="200"/>
      <c r="F101" s="200"/>
      <c r="G101" s="200"/>
      <c r="H101" s="200"/>
      <c r="I101" s="200"/>
    </row>
    <row r="102" spans="1:9" ht="19.5" customHeight="1">
      <c r="A102" s="81"/>
      <c r="B102" s="96"/>
      <c r="C102" s="77"/>
      <c r="D102" s="77"/>
      <c r="E102" s="77"/>
      <c r="F102" s="77"/>
      <c r="G102" s="77"/>
      <c r="H102" s="77"/>
      <c r="I102" s="77"/>
    </row>
    <row r="103" spans="1:9" ht="19.5" customHeight="1">
      <c r="A103" s="81"/>
      <c r="B103" s="96"/>
      <c r="C103" s="77"/>
      <c r="D103" s="77"/>
      <c r="E103" s="77"/>
      <c r="F103" s="77"/>
      <c r="G103" s="77"/>
      <c r="H103" s="77"/>
      <c r="I103" s="77"/>
    </row>
    <row r="104" spans="1:9" ht="19.5" customHeight="1">
      <c r="A104" s="81"/>
      <c r="B104" s="96"/>
      <c r="C104" s="77"/>
      <c r="D104" s="77"/>
      <c r="E104" s="17">
        <v>9</v>
      </c>
      <c r="F104" s="77"/>
      <c r="G104" s="77"/>
      <c r="H104" s="77"/>
      <c r="I104" s="77"/>
    </row>
    <row r="105" spans="1:9" ht="19.5" customHeight="1">
      <c r="A105" s="81"/>
      <c r="B105" s="96"/>
      <c r="C105" s="77"/>
      <c r="D105" s="77"/>
      <c r="E105" s="77"/>
      <c r="F105" s="77"/>
      <c r="G105" s="77"/>
      <c r="H105" s="77"/>
      <c r="I105" s="77"/>
    </row>
    <row r="106" spans="1:9" ht="19.5" customHeight="1">
      <c r="A106" s="75">
        <v>8</v>
      </c>
      <c r="B106" s="79" t="s">
        <v>298</v>
      </c>
      <c r="C106" s="77"/>
      <c r="D106" s="77"/>
      <c r="F106" s="77"/>
      <c r="G106" s="77"/>
      <c r="H106" s="77"/>
      <c r="I106" s="77"/>
    </row>
    <row r="108" spans="1:9" ht="30">
      <c r="A108" s="81"/>
      <c r="B108" s="96"/>
      <c r="C108" s="77"/>
      <c r="D108" s="77"/>
      <c r="E108" s="77"/>
      <c r="F108" s="77"/>
      <c r="H108" s="134" t="s">
        <v>186</v>
      </c>
      <c r="I108" s="134" t="s">
        <v>187</v>
      </c>
    </row>
    <row r="109" spans="1:9" ht="15.75">
      <c r="A109" s="81"/>
      <c r="B109" s="96"/>
      <c r="C109" s="77"/>
      <c r="D109" s="77"/>
      <c r="E109" s="77"/>
      <c r="H109" s="86" t="s">
        <v>36</v>
      </c>
      <c r="I109" s="86" t="s">
        <v>36</v>
      </c>
    </row>
    <row r="110" spans="1:9" ht="15">
      <c r="A110" s="81"/>
      <c r="B110" s="81" t="s">
        <v>66</v>
      </c>
      <c r="C110" s="200" t="s">
        <v>188</v>
      </c>
      <c r="D110" s="200"/>
      <c r="E110" s="200"/>
      <c r="H110" s="64">
        <v>36000</v>
      </c>
      <c r="I110" s="64">
        <v>36000</v>
      </c>
    </row>
    <row r="111" spans="2:9" ht="15">
      <c r="B111" s="81" t="s">
        <v>67</v>
      </c>
      <c r="C111" s="200" t="s">
        <v>198</v>
      </c>
      <c r="D111" s="200"/>
      <c r="E111" s="200"/>
      <c r="H111" s="64">
        <v>2837</v>
      </c>
      <c r="I111" s="64">
        <f>2136+57</f>
        <v>2193</v>
      </c>
    </row>
    <row r="112" spans="1:9" ht="15">
      <c r="A112" s="81"/>
      <c r="B112" s="81"/>
      <c r="C112" s="77" t="s">
        <v>190</v>
      </c>
      <c r="D112" s="77"/>
      <c r="E112" s="77"/>
      <c r="H112" s="64">
        <v>1500</v>
      </c>
      <c r="I112" s="64">
        <f>465+517</f>
        <v>982</v>
      </c>
    </row>
    <row r="113" spans="1:9" ht="15">
      <c r="A113" s="81"/>
      <c r="B113" s="81"/>
      <c r="C113" s="77" t="s">
        <v>191</v>
      </c>
      <c r="D113" s="77"/>
      <c r="E113" s="77"/>
      <c r="H113" s="64">
        <v>900</v>
      </c>
      <c r="I113" s="64">
        <v>399</v>
      </c>
    </row>
    <row r="114" spans="1:9" ht="15">
      <c r="A114" s="81"/>
      <c r="B114" s="81"/>
      <c r="C114" s="200" t="s">
        <v>192</v>
      </c>
      <c r="D114" s="200"/>
      <c r="E114" s="200"/>
      <c r="H114" s="64">
        <v>363</v>
      </c>
      <c r="I114" s="131">
        <v>0</v>
      </c>
    </row>
    <row r="115" spans="1:9" ht="15">
      <c r="A115" s="81"/>
      <c r="B115" s="81" t="s">
        <v>317</v>
      </c>
      <c r="C115" s="203" t="s">
        <v>318</v>
      </c>
      <c r="D115" s="203"/>
      <c r="E115" s="203"/>
      <c r="F115" s="203"/>
      <c r="G115" s="203"/>
      <c r="H115" s="64">
        <v>117290</v>
      </c>
      <c r="I115" s="131">
        <v>0</v>
      </c>
    </row>
    <row r="116" spans="1:9" ht="15.75" thickBot="1">
      <c r="A116" s="81"/>
      <c r="B116" s="81"/>
      <c r="C116" s="200"/>
      <c r="D116" s="200"/>
      <c r="E116" s="200"/>
      <c r="H116" s="133">
        <f>SUM(H110:H115)</f>
        <v>158890</v>
      </c>
      <c r="I116" s="133">
        <v>39000</v>
      </c>
    </row>
    <row r="117" spans="1:9" ht="15.75" thickTop="1">
      <c r="A117" s="81"/>
      <c r="B117" s="81"/>
      <c r="C117" s="77"/>
      <c r="D117" s="77"/>
      <c r="E117" s="77"/>
      <c r="G117" s="131"/>
      <c r="H117" s="132"/>
      <c r="I117" s="77"/>
    </row>
    <row r="118" spans="1:9" ht="15.75">
      <c r="A118" s="75">
        <v>9</v>
      </c>
      <c r="B118" s="79" t="s">
        <v>105</v>
      </c>
      <c r="C118" s="78"/>
      <c r="D118" s="78"/>
      <c r="E118" s="78"/>
      <c r="F118" s="78"/>
      <c r="G118" s="78"/>
      <c r="H118" s="78"/>
      <c r="I118" s="78"/>
    </row>
    <row r="119" spans="1:9" ht="15">
      <c r="A119" s="81"/>
      <c r="B119" s="78"/>
      <c r="C119" s="78"/>
      <c r="D119" s="78"/>
      <c r="E119" s="78"/>
      <c r="F119" s="78"/>
      <c r="G119" s="78"/>
      <c r="H119" s="78"/>
      <c r="I119" s="78"/>
    </row>
    <row r="120" spans="1:9" ht="15.75">
      <c r="A120" s="81"/>
      <c r="B120" s="78" t="s">
        <v>12</v>
      </c>
      <c r="C120" s="78"/>
      <c r="D120" s="78"/>
      <c r="E120" s="78"/>
      <c r="F120" s="78"/>
      <c r="G120" s="75" t="s">
        <v>13</v>
      </c>
      <c r="H120" s="75" t="s">
        <v>14</v>
      </c>
      <c r="I120" s="75" t="s">
        <v>15</v>
      </c>
    </row>
    <row r="121" spans="1:9" ht="15.75">
      <c r="A121" s="81"/>
      <c r="B121" s="78"/>
      <c r="C121" s="78"/>
      <c r="D121" s="78"/>
      <c r="E121" s="78"/>
      <c r="F121" s="78"/>
      <c r="G121" s="75" t="s">
        <v>16</v>
      </c>
      <c r="H121" s="75" t="s">
        <v>17</v>
      </c>
      <c r="I121" s="75" t="s">
        <v>18</v>
      </c>
    </row>
    <row r="122" spans="1:9" ht="15.75">
      <c r="A122" s="81"/>
      <c r="B122" s="78"/>
      <c r="C122" s="78"/>
      <c r="D122" s="78"/>
      <c r="E122" s="78"/>
      <c r="F122" s="78"/>
      <c r="G122" s="98" t="s">
        <v>19</v>
      </c>
      <c r="H122" s="75" t="s">
        <v>36</v>
      </c>
      <c r="I122" s="75" t="s">
        <v>36</v>
      </c>
    </row>
    <row r="123" spans="1:9" ht="15.75">
      <c r="A123" s="81"/>
      <c r="B123" s="78"/>
      <c r="C123" s="78"/>
      <c r="D123" s="78"/>
      <c r="E123" s="78"/>
      <c r="F123" s="78"/>
      <c r="G123" s="98"/>
      <c r="H123" s="75"/>
      <c r="I123" s="75"/>
    </row>
    <row r="124" spans="1:9" ht="15.75">
      <c r="A124" s="81"/>
      <c r="B124" s="78" t="s">
        <v>125</v>
      </c>
      <c r="C124" s="78" t="s">
        <v>20</v>
      </c>
      <c r="D124" s="78"/>
      <c r="E124" s="78"/>
      <c r="F124" s="78"/>
      <c r="G124" s="99"/>
      <c r="H124" s="100"/>
      <c r="I124" s="101"/>
    </row>
    <row r="125" spans="1:9" ht="15">
      <c r="A125" s="81"/>
      <c r="B125" s="78"/>
      <c r="C125" s="78" t="s">
        <v>21</v>
      </c>
      <c r="D125" s="78"/>
      <c r="E125" s="78"/>
      <c r="F125" s="78"/>
      <c r="G125" s="102">
        <v>0</v>
      </c>
      <c r="H125" s="103">
        <v>0</v>
      </c>
      <c r="I125" s="104">
        <v>0</v>
      </c>
    </row>
    <row r="126" spans="1:9" ht="15">
      <c r="A126" s="81"/>
      <c r="B126" s="78"/>
      <c r="C126" s="78" t="s">
        <v>22</v>
      </c>
      <c r="D126" s="78"/>
      <c r="E126" s="78"/>
      <c r="F126" s="78"/>
      <c r="G126" s="105">
        <v>0</v>
      </c>
      <c r="H126" s="106">
        <v>2979</v>
      </c>
      <c r="I126" s="107">
        <f>SUM(H126)</f>
        <v>2979</v>
      </c>
    </row>
    <row r="127" spans="1:9" ht="15">
      <c r="A127" s="81"/>
      <c r="B127" s="78"/>
      <c r="C127" s="78"/>
      <c r="D127" s="78"/>
      <c r="E127" s="78"/>
      <c r="F127" s="78"/>
      <c r="G127" s="108"/>
      <c r="H127" s="109">
        <f>SUM(H125:H126)</f>
        <v>2979</v>
      </c>
      <c r="I127" s="109">
        <f>SUM(I125:I126)</f>
        <v>2979</v>
      </c>
    </row>
    <row r="128" spans="1:9" ht="15">
      <c r="A128" s="81"/>
      <c r="B128" s="78"/>
      <c r="C128" s="78"/>
      <c r="D128" s="78"/>
      <c r="E128" s="78"/>
      <c r="F128" s="78"/>
      <c r="G128" s="26"/>
      <c r="H128" s="110"/>
      <c r="I128" s="111"/>
    </row>
    <row r="129" spans="1:9" ht="15">
      <c r="A129" s="81"/>
      <c r="B129" s="78"/>
      <c r="C129" s="78"/>
      <c r="D129" s="78"/>
      <c r="E129" s="78"/>
      <c r="F129" s="78"/>
      <c r="G129" s="112"/>
      <c r="H129" s="113"/>
      <c r="I129" s="113"/>
    </row>
    <row r="130" spans="1:9" ht="15">
      <c r="A130" s="81"/>
      <c r="B130" s="78"/>
      <c r="C130" s="78" t="s">
        <v>23</v>
      </c>
      <c r="D130" s="78"/>
      <c r="E130" s="78"/>
      <c r="F130" s="78"/>
      <c r="G130" s="114"/>
      <c r="H130" s="115"/>
      <c r="I130" s="115"/>
    </row>
    <row r="131" spans="1:9" ht="15">
      <c r="A131" s="81"/>
      <c r="B131" s="78"/>
      <c r="C131" s="78" t="s">
        <v>21</v>
      </c>
      <c r="D131" s="78"/>
      <c r="E131" s="78"/>
      <c r="F131" s="78"/>
      <c r="G131" s="114">
        <v>0</v>
      </c>
      <c r="H131" s="116">
        <v>0</v>
      </c>
      <c r="I131" s="103">
        <v>0</v>
      </c>
    </row>
    <row r="132" spans="1:9" ht="15">
      <c r="A132" s="81"/>
      <c r="B132" s="78"/>
      <c r="C132" s="78" t="s">
        <v>22</v>
      </c>
      <c r="D132" s="78"/>
      <c r="E132" s="78"/>
      <c r="F132" s="78"/>
      <c r="G132" s="117">
        <v>0</v>
      </c>
      <c r="H132" s="106">
        <v>648</v>
      </c>
      <c r="I132" s="106">
        <f>SUM(H132)</f>
        <v>648</v>
      </c>
    </row>
    <row r="133" spans="1:9" ht="15">
      <c r="A133" s="81"/>
      <c r="B133" s="78"/>
      <c r="C133" s="78"/>
      <c r="D133" s="78"/>
      <c r="E133" s="78"/>
      <c r="F133" s="78"/>
      <c r="G133" s="118"/>
      <c r="H133" s="119">
        <f>SUM(H131:H132)</f>
        <v>648</v>
      </c>
      <c r="I133" s="119">
        <f>SUM(I131:I132)</f>
        <v>648</v>
      </c>
    </row>
    <row r="134" spans="1:9" ht="15">
      <c r="A134" s="81"/>
      <c r="B134" s="78"/>
      <c r="C134" s="78"/>
      <c r="D134" s="78"/>
      <c r="E134" s="78"/>
      <c r="F134" s="78"/>
      <c r="G134" s="120"/>
      <c r="H134" s="120"/>
      <c r="I134" s="120"/>
    </row>
    <row r="135" spans="1:9" ht="15.75" thickBot="1">
      <c r="A135" s="81"/>
      <c r="B135" s="78"/>
      <c r="C135" s="78" t="s">
        <v>24</v>
      </c>
      <c r="D135" s="78"/>
      <c r="E135" s="78"/>
      <c r="F135" s="78"/>
      <c r="G135" s="121"/>
      <c r="H135" s="95">
        <f>+H133+H127</f>
        <v>3627</v>
      </c>
      <c r="I135" s="95">
        <f>+I133+I127</f>
        <v>3627</v>
      </c>
    </row>
    <row r="136" ht="15.75" thickTop="1"/>
    <row r="137" spans="1:2" ht="15.75">
      <c r="A137" s="17">
        <v>10</v>
      </c>
      <c r="B137" s="18" t="s">
        <v>106</v>
      </c>
    </row>
    <row r="139" spans="2:9" ht="108" customHeight="1">
      <c r="B139" s="181" t="s">
        <v>355</v>
      </c>
      <c r="C139" s="181"/>
      <c r="D139" s="181"/>
      <c r="E139" s="181"/>
      <c r="F139" s="181"/>
      <c r="G139" s="181"/>
      <c r="H139" s="181"/>
      <c r="I139" s="181"/>
    </row>
    <row r="140" spans="2:9" ht="15">
      <c r="B140" s="145"/>
      <c r="C140" s="145"/>
      <c r="D140" s="145"/>
      <c r="E140" s="145"/>
      <c r="F140" s="145"/>
      <c r="G140" s="145"/>
      <c r="H140" s="145"/>
      <c r="I140" s="145"/>
    </row>
    <row r="141" spans="1:2" ht="18.75" customHeight="1">
      <c r="A141" s="17">
        <v>11</v>
      </c>
      <c r="B141" s="18" t="s">
        <v>95</v>
      </c>
    </row>
    <row r="142" ht="18" customHeight="1"/>
    <row r="143" spans="2:9" ht="63.75" customHeight="1">
      <c r="B143" s="19"/>
      <c r="C143" s="208" t="s">
        <v>28</v>
      </c>
      <c r="D143" s="208"/>
      <c r="E143" s="208"/>
      <c r="F143" s="208"/>
      <c r="G143" s="208"/>
      <c r="H143" s="208"/>
      <c r="I143" s="208"/>
    </row>
    <row r="144" spans="2:9" ht="18.75" customHeight="1">
      <c r="B144" s="19"/>
      <c r="C144" s="124"/>
      <c r="D144" s="123"/>
      <c r="E144" s="69"/>
      <c r="F144" s="69"/>
      <c r="G144" s="69"/>
      <c r="H144" s="69"/>
      <c r="I144" s="69"/>
    </row>
    <row r="145" spans="2:9" ht="18" customHeight="1">
      <c r="B145" s="19" t="s">
        <v>182</v>
      </c>
      <c r="C145" s="208" t="s">
        <v>25</v>
      </c>
      <c r="D145" s="208"/>
      <c r="E145" s="208"/>
      <c r="F145" s="208"/>
      <c r="G145" s="208"/>
      <c r="H145" s="208"/>
      <c r="I145" s="208"/>
    </row>
    <row r="146" spans="2:9" ht="33.75" customHeight="1">
      <c r="B146" s="19" t="s">
        <v>29</v>
      </c>
      <c r="C146" s="208" t="s">
        <v>26</v>
      </c>
      <c r="D146" s="208"/>
      <c r="E146" s="208"/>
      <c r="F146" s="208"/>
      <c r="G146" s="208"/>
      <c r="H146" s="208"/>
      <c r="I146" s="208"/>
    </row>
    <row r="147" spans="2:9" ht="21" customHeight="1">
      <c r="B147" s="19" t="s">
        <v>30</v>
      </c>
      <c r="C147" s="208" t="s">
        <v>27</v>
      </c>
      <c r="D147" s="208"/>
      <c r="E147" s="208"/>
      <c r="F147" s="208"/>
      <c r="G147" s="208"/>
      <c r="H147" s="208"/>
      <c r="I147" s="208"/>
    </row>
    <row r="148" spans="2:9" ht="15.75">
      <c r="B148" s="19"/>
      <c r="C148" s="124"/>
      <c r="D148" s="123"/>
      <c r="E148" s="17" t="s">
        <v>125</v>
      </c>
      <c r="F148" s="69"/>
      <c r="G148" s="69"/>
      <c r="H148" s="69"/>
      <c r="I148" s="69"/>
    </row>
    <row r="149" spans="3:9" ht="66" customHeight="1">
      <c r="C149" s="209" t="s">
        <v>330</v>
      </c>
      <c r="D149" s="209"/>
      <c r="E149" s="209"/>
      <c r="F149" s="209"/>
      <c r="G149" s="209"/>
      <c r="H149" s="209"/>
      <c r="I149" s="209"/>
    </row>
    <row r="150" spans="2:9" ht="15">
      <c r="B150" s="45"/>
      <c r="C150" s="122"/>
      <c r="D150"/>
      <c r="E150" s="69"/>
      <c r="F150" s="69"/>
      <c r="G150" s="69"/>
      <c r="H150" s="69"/>
      <c r="I150" s="69"/>
    </row>
    <row r="151" spans="1:2" ht="15.75">
      <c r="A151" s="17">
        <v>12</v>
      </c>
      <c r="B151" s="18" t="s">
        <v>68</v>
      </c>
    </row>
    <row r="153" spans="2:9" ht="15">
      <c r="B153" s="209" t="s">
        <v>130</v>
      </c>
      <c r="C153" s="185"/>
      <c r="D153" s="185"/>
      <c r="E153" s="185"/>
      <c r="F153" s="185"/>
      <c r="G153" s="185"/>
      <c r="H153" s="185"/>
      <c r="I153" s="185"/>
    </row>
    <row r="155" ht="15.75">
      <c r="E155" s="17">
        <v>10</v>
      </c>
    </row>
    <row r="157" spans="1:2" ht="15.75">
      <c r="A157" s="17">
        <v>13</v>
      </c>
      <c r="B157" s="18" t="s">
        <v>173</v>
      </c>
    </row>
    <row r="159" ht="15">
      <c r="B159" s="16" t="s">
        <v>174</v>
      </c>
    </row>
    <row r="161" spans="6:9" ht="36.75" customHeight="1">
      <c r="F161" s="183"/>
      <c r="G161" s="183"/>
      <c r="H161" s="21" t="s">
        <v>80</v>
      </c>
      <c r="I161" s="21" t="s">
        <v>293</v>
      </c>
    </row>
    <row r="162" spans="6:9" ht="15.75">
      <c r="F162" s="17"/>
      <c r="G162" s="17"/>
      <c r="H162" s="17" t="s">
        <v>201</v>
      </c>
      <c r="I162" s="17" t="s">
        <v>201</v>
      </c>
    </row>
    <row r="163" spans="6:9" ht="15.75">
      <c r="F163" s="17"/>
      <c r="G163" s="17"/>
      <c r="H163" s="17"/>
      <c r="I163" s="17"/>
    </row>
    <row r="164" spans="3:9" ht="15">
      <c r="C164" s="16" t="s">
        <v>348</v>
      </c>
      <c r="H164" s="23">
        <f>+PL!B42</f>
        <v>-3859</v>
      </c>
      <c r="I164" s="23">
        <f>+H164</f>
        <v>-3859</v>
      </c>
    </row>
    <row r="165" spans="3:9" ht="15">
      <c r="C165" s="16" t="s">
        <v>96</v>
      </c>
      <c r="H165" s="23">
        <v>136208</v>
      </c>
      <c r="I165" s="23">
        <v>136208</v>
      </c>
    </row>
    <row r="166" spans="3:9" ht="15.75" thickBot="1">
      <c r="C166" s="16" t="s">
        <v>175</v>
      </c>
      <c r="H166" s="65">
        <f>+H164/H165*100</f>
        <v>-2.833166921179373</v>
      </c>
      <c r="I166" s="65">
        <f>+I164/I165*100</f>
        <v>-2.833166921179373</v>
      </c>
    </row>
    <row r="168" ht="30" customHeight="1">
      <c r="J168" s="127"/>
    </row>
    <row r="169" spans="2:9" ht="35.25" customHeight="1">
      <c r="B169" s="184" t="s">
        <v>297</v>
      </c>
      <c r="C169" s="184"/>
      <c r="D169" s="184"/>
      <c r="E169" s="184"/>
      <c r="F169" s="184"/>
      <c r="G169" s="184"/>
      <c r="H169" s="184"/>
      <c r="I169" s="184"/>
    </row>
    <row r="171" spans="6:9" ht="18" customHeight="1">
      <c r="F171" s="18"/>
      <c r="G171" s="18"/>
      <c r="H171" s="21"/>
      <c r="I171" s="21"/>
    </row>
    <row r="172" spans="6:9" ht="28.5" customHeight="1">
      <c r="F172" s="17"/>
      <c r="G172" s="17"/>
      <c r="H172" s="17"/>
      <c r="I172" s="17"/>
    </row>
    <row r="173" spans="6:9" ht="15.75">
      <c r="F173" s="17"/>
      <c r="G173" s="17"/>
      <c r="H173" s="17"/>
      <c r="I173" s="17"/>
    </row>
    <row r="174" spans="6:9" ht="15.75">
      <c r="F174" s="17"/>
      <c r="G174" s="17"/>
      <c r="H174" s="17"/>
      <c r="I174" s="17"/>
    </row>
    <row r="175" spans="8:9" ht="15">
      <c r="H175" s="23"/>
      <c r="I175" s="23"/>
    </row>
    <row r="176" spans="3:9" ht="15">
      <c r="C176" s="40"/>
      <c r="D176" s="40"/>
      <c r="E176" s="40"/>
      <c r="F176" s="40"/>
      <c r="H176" s="23"/>
      <c r="I176" s="23"/>
    </row>
    <row r="177" spans="3:9" ht="15">
      <c r="C177" s="40"/>
      <c r="D177" s="40"/>
      <c r="E177" s="40"/>
      <c r="F177" s="40"/>
      <c r="H177" s="26"/>
      <c r="I177" s="26"/>
    </row>
    <row r="178" spans="8:9" ht="15">
      <c r="H178" s="26"/>
      <c r="I178" s="26"/>
    </row>
    <row r="179" spans="8:9" ht="15">
      <c r="H179" s="26"/>
      <c r="I179" s="26"/>
    </row>
    <row r="180" spans="8:9" ht="15">
      <c r="H180" s="26"/>
      <c r="I180" s="26"/>
    </row>
    <row r="181" spans="8:9" ht="15">
      <c r="H181" s="26"/>
      <c r="I181" s="26"/>
    </row>
    <row r="182" spans="8:9" ht="15">
      <c r="H182" s="26"/>
      <c r="I182" s="26"/>
    </row>
    <row r="183" spans="8:9" ht="15">
      <c r="H183" s="26"/>
      <c r="I183" s="26"/>
    </row>
    <row r="184" spans="8:9" ht="17.25" customHeight="1">
      <c r="H184" s="26"/>
      <c r="I184" s="26"/>
    </row>
    <row r="185" spans="8:9" ht="15">
      <c r="H185" s="26"/>
      <c r="I185" s="26"/>
    </row>
    <row r="186" spans="8:9" ht="15">
      <c r="H186" s="26"/>
      <c r="I186" s="26"/>
    </row>
    <row r="187" spans="8:9" ht="15">
      <c r="H187" s="125"/>
      <c r="I187" s="125"/>
    </row>
    <row r="188" spans="5:9" ht="15.75">
      <c r="E188" s="17"/>
      <c r="H188" s="90"/>
      <c r="I188" s="90"/>
    </row>
    <row r="189" spans="3:9" ht="15">
      <c r="C189" s="40"/>
      <c r="D189" s="40"/>
      <c r="F189" s="40"/>
      <c r="G189" s="40"/>
      <c r="H189" s="126"/>
      <c r="I189" s="126"/>
    </row>
    <row r="190" spans="8:9" ht="15">
      <c r="H190" s="90"/>
      <c r="I190" s="90"/>
    </row>
    <row r="191" spans="8:9" ht="15">
      <c r="H191" s="90"/>
      <c r="I191" s="90"/>
    </row>
    <row r="192" spans="8:9" ht="15">
      <c r="H192" s="90"/>
      <c r="I192" s="90"/>
    </row>
    <row r="193" spans="8:9" ht="15">
      <c r="H193" s="90"/>
      <c r="I193" s="90"/>
    </row>
    <row r="194" spans="8:9" ht="15">
      <c r="H194" s="90"/>
      <c r="I194" s="90"/>
    </row>
    <row r="195" spans="8:9" ht="15">
      <c r="H195" s="90"/>
      <c r="I195" s="90"/>
    </row>
    <row r="196" spans="8:9" ht="15">
      <c r="H196" s="90"/>
      <c r="I196" s="90"/>
    </row>
    <row r="197" spans="5:9" ht="15.75">
      <c r="E197" s="17"/>
      <c r="H197" s="90"/>
      <c r="I197" s="90"/>
    </row>
    <row r="198" spans="8:9" ht="15">
      <c r="H198" s="90"/>
      <c r="I198" s="90"/>
    </row>
    <row r="199" spans="8:9" ht="15">
      <c r="H199" s="90"/>
      <c r="I199" s="90"/>
    </row>
    <row r="200" spans="8:9" ht="15">
      <c r="H200" s="90"/>
      <c r="I200" s="90"/>
    </row>
    <row r="201" spans="8:9" ht="15">
      <c r="H201" s="90"/>
      <c r="I201" s="90"/>
    </row>
    <row r="202" spans="8:9" ht="15">
      <c r="H202" s="90"/>
      <c r="I202" s="90"/>
    </row>
    <row r="203" spans="8:9" ht="15">
      <c r="H203" s="90"/>
      <c r="I203" s="90"/>
    </row>
    <row r="204" spans="8:9" ht="15">
      <c r="H204" s="90"/>
      <c r="I204" s="90"/>
    </row>
    <row r="205" spans="8:9" ht="15">
      <c r="H205" s="90"/>
      <c r="I205" s="90"/>
    </row>
    <row r="217" ht="15.75">
      <c r="E217" s="18">
        <v>11</v>
      </c>
    </row>
  </sheetData>
  <mergeCells count="28">
    <mergeCell ref="B169:I169"/>
    <mergeCell ref="C101:I101"/>
    <mergeCell ref="C116:E116"/>
    <mergeCell ref="F161:G161"/>
    <mergeCell ref="B153:I153"/>
    <mergeCell ref="C110:E110"/>
    <mergeCell ref="C147:I147"/>
    <mergeCell ref="C111:E111"/>
    <mergeCell ref="C114:E114"/>
    <mergeCell ref="C149:I149"/>
    <mergeCell ref="C115:G115"/>
    <mergeCell ref="B139:I139"/>
    <mergeCell ref="C143:I143"/>
    <mergeCell ref="B7:I7"/>
    <mergeCell ref="B18:I18"/>
    <mergeCell ref="B52:I52"/>
    <mergeCell ref="B22:I22"/>
    <mergeCell ref="F30:G30"/>
    <mergeCell ref="C145:I145"/>
    <mergeCell ref="C60:I60"/>
    <mergeCell ref="C62:I62"/>
    <mergeCell ref="C146:I146"/>
    <mergeCell ref="C82:I82"/>
    <mergeCell ref="C99:I99"/>
    <mergeCell ref="C87:I87"/>
    <mergeCell ref="C89:I89"/>
    <mergeCell ref="C95:I95"/>
    <mergeCell ref="C97:I97"/>
  </mergeCells>
  <printOptions/>
  <pageMargins left="0.52" right="0.75" top="0.62" bottom="0.64" header="0.5" footer="0.5"/>
  <pageSetup horizontalDpi="600" verticalDpi="600" orientation="portrait"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Formis Computer Services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Khoo</dc:creator>
  <cp:keywords/>
  <dc:description/>
  <cp:lastModifiedBy>JNCK</cp:lastModifiedBy>
  <cp:lastPrinted>2006-08-29T06:09:13Z</cp:lastPrinted>
  <dcterms:created xsi:type="dcterms:W3CDTF">2002-11-07T08:45:20Z</dcterms:created>
  <dcterms:modified xsi:type="dcterms:W3CDTF">2006-08-29T07:05:16Z</dcterms:modified>
  <cp:category/>
  <cp:version/>
  <cp:contentType/>
  <cp:contentStatus/>
</cp:coreProperties>
</file>